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7.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mc:AlternateContent xmlns:mc="http://schemas.openxmlformats.org/markup-compatibility/2006">
    <mc:Choice Requires="x15">
      <x15ac:absPath xmlns:x15ac="http://schemas.microsoft.com/office/spreadsheetml/2010/11/ac" url="C:\Users\ErikLundquist\Desktop\"/>
    </mc:Choice>
  </mc:AlternateContent>
  <bookViews>
    <workbookView xWindow="0" yWindow="30" windowWidth="23040" windowHeight="9375" tabRatio="749" firstSheet="1" activeTab="2"/>
  </bookViews>
  <sheets>
    <sheet name="Disclaimer" sheetId="1" r:id="rId1"/>
    <sheet name="Averaging Calculators" sheetId="2" r:id="rId2"/>
    <sheet name="Insulation De-rate Calculator" sheetId="3" r:id="rId3"/>
    <sheet name="Wall Insulation Defaults" sheetId="4" r:id="rId4"/>
    <sheet name="Equipment Efficiency " sheetId="10" r:id="rId5"/>
    <sheet name="Areas Calulator" sheetId="11" r:id="rId6"/>
    <sheet name="Insul_calcs" sheetId="8" state="hidden" r:id="rId7"/>
    <sheet name="Insul Defaults calcs" sheetId="9" state="veryHidden" r:id="rId8"/>
  </sheets>
  <definedNames>
    <definedName name="_xlnm._FilterDatabase" localSheetId="7" hidden="1">'Insul Defaults calcs'!$A$1:$E$72</definedName>
    <definedName name="ac" localSheetId="4">'Equipment Efficiency '!$B$10:$C$19</definedName>
    <definedName name="batt">Insul_calcs!$O$4:$O$6</definedName>
    <definedName name="Blown">Insul_calcs!$C$27</definedName>
    <definedName name="cellulose">Insul_calcs!$B$20:$B$21</definedName>
    <definedName name="choose_insulation">Insul_calcs!$M$19</definedName>
    <definedName name="fiberglass">Insul_calcs!$C$20:$C$21</definedName>
    <definedName name="oil" localSheetId="4">'Equipment Efficiency '!$E$20:$F$24</definedName>
    <definedName name="oil">#REF!</definedName>
    <definedName name="perlite">Insul_calcs!$C$24</definedName>
    <definedName name="pour">Insul_calcs!$B$27</definedName>
    <definedName name="region">'Insul Defaults calcs'!$Q$28:$R$37</definedName>
    <definedName name="rockwool">Insul_calcs!$D$20</definedName>
    <definedName name="rvalue">'Insul Defaults calcs'!$B$3:$I$72</definedName>
    <definedName name="vermiculite">Insul_calcs!$B$24</definedName>
  </definedNames>
  <calcPr calcId="152511"/>
</workbook>
</file>

<file path=xl/calcChain.xml><?xml version="1.0" encoding="utf-8"?>
<calcChain xmlns="http://schemas.openxmlformats.org/spreadsheetml/2006/main">
  <c r="Q16" i="8" l="1"/>
  <c r="K47" i="11" l="1"/>
  <c r="B45" i="11"/>
  <c r="E45" i="11" s="1"/>
  <c r="M47" i="11"/>
  <c r="B26" i="11"/>
  <c r="D26" i="11" s="1"/>
  <c r="M9" i="11"/>
  <c r="G34" i="4"/>
  <c r="Q15" i="8"/>
  <c r="O14" i="8"/>
  <c r="O15" i="8"/>
  <c r="Q14" i="8"/>
  <c r="S15" i="8" s="1"/>
  <c r="N27" i="9"/>
  <c r="K32" i="9" s="1"/>
  <c r="N21" i="8"/>
  <c r="N19" i="8"/>
  <c r="P11" i="8"/>
  <c r="P34" i="2"/>
  <c r="J34" i="2"/>
  <c r="D34" i="2"/>
  <c r="P31" i="2"/>
  <c r="J31" i="2"/>
  <c r="D31" i="2"/>
  <c r="P28" i="2"/>
  <c r="J28" i="2"/>
  <c r="D28" i="2"/>
  <c r="F30" i="2" s="1"/>
  <c r="J15" i="2"/>
  <c r="D15" i="2"/>
  <c r="J12" i="2"/>
  <c r="D12" i="2"/>
  <c r="J9" i="2"/>
  <c r="D9" i="2"/>
  <c r="R14" i="8" l="1"/>
  <c r="O16" i="8" s="1"/>
  <c r="O17" i="8"/>
  <c r="L15" i="2"/>
  <c r="L10" i="2" s="1"/>
  <c r="L30" i="2"/>
  <c r="R29" i="2"/>
  <c r="R30" i="2"/>
  <c r="M24" i="8"/>
  <c r="F29" i="2"/>
  <c r="F15" i="2"/>
  <c r="F10" i="2" s="1"/>
  <c r="L29" i="2"/>
  <c r="N32" i="9"/>
  <c r="E41" i="4" s="1"/>
  <c r="M32" i="9"/>
  <c r="D41" i="4" s="1"/>
  <c r="K31" i="9"/>
  <c r="K33" i="9"/>
  <c r="K29" i="9"/>
  <c r="K34" i="9"/>
  <c r="K30" i="9"/>
  <c r="K35" i="9"/>
  <c r="C11" i="3" l="1"/>
  <c r="M34" i="9"/>
  <c r="D43" i="4" s="1"/>
  <c r="N34" i="9"/>
  <c r="E43" i="4" s="1"/>
  <c r="M31" i="9"/>
  <c r="D40" i="4" s="1"/>
  <c r="N31" i="9"/>
  <c r="E40" i="4" s="1"/>
  <c r="N35" i="9"/>
  <c r="E44" i="4" s="1"/>
  <c r="M35" i="9"/>
  <c r="D44" i="4" s="1"/>
  <c r="M30" i="9"/>
  <c r="D39" i="4" s="1"/>
  <c r="N30" i="9"/>
  <c r="E39" i="4" s="1"/>
  <c r="N29" i="9"/>
  <c r="E38" i="4" s="1"/>
  <c r="M29" i="9"/>
  <c r="D38" i="4" s="1"/>
  <c r="M33" i="9"/>
  <c r="D42" i="4" s="1"/>
  <c r="N33" i="9"/>
  <c r="E42" i="4" s="1"/>
</calcChain>
</file>

<file path=xl/sharedStrings.xml><?xml version="1.0" encoding="utf-8"?>
<sst xmlns="http://schemas.openxmlformats.org/spreadsheetml/2006/main" count="860" uniqueCount="281">
  <si>
    <r>
      <rPr>
        <b/>
        <sz val="22"/>
        <color theme="1"/>
        <rFont val="Calibri"/>
        <family val="2"/>
        <scheme val="minor"/>
      </rPr>
      <t>Disclaimer</t>
    </r>
    <r>
      <rPr>
        <b/>
        <sz val="11"/>
        <color theme="1"/>
        <rFont val="Calibri"/>
        <family val="2"/>
        <scheme val="minor"/>
      </rPr>
      <t xml:space="preserve">
The Better Buildings Building Science Calculator is provided "as is", "with all faults” and without any warranties or support.  Better Buildings makes no representations or warranties of any kind concerning the safety, suitability, lack of viruses, inaccuracies, typographical errors, or other harmful components of this calculator. There are inherent dangers in the use of any software, and you are solely responsible for determining whether this is compatible with your equipment and other software installed on your equipment.  Better Buildings will not be liable for any damages you may suffer in connection with using, modifying, or distributing this calculator.  We reserve the right to make changes without notification.</t>
    </r>
  </si>
  <si>
    <r>
      <t xml:space="preserve">R-Value - </t>
    </r>
    <r>
      <rPr>
        <b/>
        <sz val="18"/>
        <color theme="1"/>
        <rFont val="Calibri"/>
        <family val="2"/>
        <scheme val="minor"/>
      </rPr>
      <t>Weighted Average</t>
    </r>
  </si>
  <si>
    <r>
      <t xml:space="preserve">Ceiling Height - </t>
    </r>
    <r>
      <rPr>
        <b/>
        <sz val="18"/>
        <color theme="1"/>
        <rFont val="Calibri"/>
        <family val="2"/>
        <scheme val="minor"/>
      </rPr>
      <t>Weighted Average</t>
    </r>
  </si>
  <si>
    <t>Column A</t>
  </si>
  <si>
    <t>Column B</t>
  </si>
  <si>
    <t>Building Component 1
R-value</t>
  </si>
  <si>
    <t>Building Component 1
Area</t>
  </si>
  <si>
    <t>Building Component 1
UA</t>
  </si>
  <si>
    <t>1st Ceiling Height</t>
  </si>
  <si>
    <t>Floor Area</t>
  </si>
  <si>
    <t>Building Area 1 Volume</t>
  </si>
  <si>
    <t>Weighted Average R-value</t>
  </si>
  <si>
    <t xml:space="preserve"> Weighted Avg. Ceiling Height</t>
  </si>
  <si>
    <t>Building Component 2
R-value</t>
  </si>
  <si>
    <t>Building Component 2
Area</t>
  </si>
  <si>
    <t>Building Component 2
UA</t>
  </si>
  <si>
    <t>2nd Ceiling Height</t>
  </si>
  <si>
    <t>Building Area 2 Volume</t>
  </si>
  <si>
    <t>Building Component 3
R-value</t>
  </si>
  <si>
    <t>Building Component 3
Area</t>
  </si>
  <si>
    <t>Building Component 3
UA</t>
  </si>
  <si>
    <t>Cavity U-Factor</t>
  </si>
  <si>
    <t>3rd Ceiling Height</t>
  </si>
  <si>
    <t>Building Area 3 Volume</t>
  </si>
  <si>
    <t>Average Ceiling Height</t>
  </si>
  <si>
    <t>Instructions - R-value</t>
  </si>
  <si>
    <t>Instructions - Ceiling Height</t>
  </si>
  <si>
    <t>Use the Insulation De-rate calculator to determine batt insulation R-values to use above</t>
  </si>
  <si>
    <t>Enter ceiling height of each space in column A</t>
  </si>
  <si>
    <t xml:space="preserve">Enter the R-value for each building component in column A </t>
  </si>
  <si>
    <t>Enter the floor area corresponding to each ceiling height in column B</t>
  </si>
  <si>
    <t>Enter the area of the corresponding space with that R-value in colum B</t>
  </si>
  <si>
    <t>The result is the overall average ceiling height</t>
  </si>
  <si>
    <t>The result is the overall weighted average R-value</t>
  </si>
  <si>
    <r>
      <t xml:space="preserve">AFUE - </t>
    </r>
    <r>
      <rPr>
        <b/>
        <sz val="18"/>
        <color theme="1"/>
        <rFont val="Calibri"/>
        <family val="2"/>
        <scheme val="minor"/>
      </rPr>
      <t>Weighted Average</t>
    </r>
  </si>
  <si>
    <r>
      <t xml:space="preserve">HSPF/SEER - </t>
    </r>
    <r>
      <rPr>
        <b/>
        <sz val="18"/>
        <color theme="1"/>
        <rFont val="Calibri"/>
        <family val="2"/>
        <scheme val="minor"/>
      </rPr>
      <t xml:space="preserve">Weighted Average </t>
    </r>
  </si>
  <si>
    <r>
      <t xml:space="preserve">Energy Factor - </t>
    </r>
    <r>
      <rPr>
        <b/>
        <sz val="18"/>
        <color theme="1"/>
        <rFont val="Calibri"/>
        <family val="2"/>
        <scheme val="minor"/>
      </rPr>
      <t>Weighted Average</t>
    </r>
  </si>
  <si>
    <t>HVAC System 1 Input</t>
  </si>
  <si>
    <t>HVAC System 1 Efficiency</t>
  </si>
  <si>
    <t>System Weighted Efficiency</t>
  </si>
  <si>
    <t xml:space="preserve">HVAC System 1 Output </t>
  </si>
  <si>
    <t>DHW System 1 Input</t>
  </si>
  <si>
    <t>DHW System 1 Energy Factor</t>
  </si>
  <si>
    <t>System Weighted Energy Factor</t>
  </si>
  <si>
    <t>Weighted Average AFUE</t>
  </si>
  <si>
    <t xml:space="preserve">Weighted Avg. HSPF or SEER </t>
  </si>
  <si>
    <t>Weighted Avg. Energy Factor</t>
  </si>
  <si>
    <t xml:space="preserve">HVAC System 2 Input </t>
  </si>
  <si>
    <t>HVAC System 2 Efficiency</t>
  </si>
  <si>
    <t xml:space="preserve">HVAC System 2 Output </t>
  </si>
  <si>
    <t xml:space="preserve">DHW System 2 Input </t>
  </si>
  <si>
    <t>DHW System 2 Energy Factor</t>
  </si>
  <si>
    <t>HVAC System 3 Input</t>
  </si>
  <si>
    <t>HVAC System 3 Efficiency</t>
  </si>
  <si>
    <t xml:space="preserve">HVAC System 3 Output </t>
  </si>
  <si>
    <t xml:space="preserve">HVAC System 3 Input </t>
  </si>
  <si>
    <t>DHW System 3 Energy Factor</t>
  </si>
  <si>
    <t>Instructions - AFUE</t>
  </si>
  <si>
    <t>Instructions - HSPF/SEER</t>
  </si>
  <si>
    <t>Instructions - Energy Factor</t>
  </si>
  <si>
    <t>Use the Equipment Efficiency Calculator to determine intial values to enter above</t>
  </si>
  <si>
    <t>Enter Combustion Heating System Fuel Input (on the equipment in btus or gallons) in column A</t>
  </si>
  <si>
    <t>Enter Heat Pump/AC size (in BTUs on the equipment) in column A</t>
  </si>
  <si>
    <t>Enter Water Heater System Input (on the equipment) in column A</t>
  </si>
  <si>
    <t>Enter the Combustion Heating System AFUE in column B</t>
  </si>
  <si>
    <t>Enter the HSPF or SEER in column B</t>
  </si>
  <si>
    <t>Note: System Input can be BTU's or kWh, but cannot be mixed</t>
  </si>
  <si>
    <t>The result is the overall weighted average AFUE (efficiency value)</t>
  </si>
  <si>
    <t>The result is the overall weighted average HSPF or SEER (efficiency value)</t>
  </si>
  <si>
    <t>Enter the Energy Factor in column B</t>
  </si>
  <si>
    <t>The result is the overall weighted average Energy Factor</t>
  </si>
  <si>
    <t>Choose Insulation</t>
  </si>
  <si>
    <t>Fiberglass</t>
  </si>
  <si>
    <t>&lt;= click cells to choose values</t>
  </si>
  <si>
    <t>Choose Type</t>
  </si>
  <si>
    <t>Batt</t>
  </si>
  <si>
    <t>Installation Quality</t>
  </si>
  <si>
    <t>Fair</t>
  </si>
  <si>
    <t>Enter Depth (inches)</t>
  </si>
  <si>
    <t>Calculated R-value</t>
  </si>
  <si>
    <t>Good</t>
  </si>
  <si>
    <t>Poor</t>
  </si>
  <si>
    <t>Measured Batt Thickness</t>
  </si>
  <si>
    <t>Effective R-value (2.5 per inch)</t>
  </si>
  <si>
    <t>Effective R-value (1.8 per inch)</t>
  </si>
  <si>
    <t>Effective R-value (0.7 per inch)</t>
  </si>
  <si>
    <t xml:space="preserve">R-values based on fiberglass batt insulation </t>
  </si>
  <si>
    <t>Enter the Region number from above.</t>
  </si>
  <si>
    <t>Wall Construction</t>
  </si>
  <si>
    <t>Built Year</t>
  </si>
  <si>
    <t>2X4</t>
  </si>
  <si>
    <t>2X6</t>
  </si>
  <si>
    <t>pre-1950</t>
  </si>
  <si>
    <t>1950s</t>
  </si>
  <si>
    <t>1960s</t>
  </si>
  <si>
    <t>1970s</t>
  </si>
  <si>
    <t>1980s</t>
  </si>
  <si>
    <t>1990s</t>
  </si>
  <si>
    <t>2000s</t>
  </si>
  <si>
    <t>If you save the spreadsheet after choosing your region, you will not need to choose the region again.</t>
  </si>
  <si>
    <t>2015 or newer</t>
  </si>
  <si>
    <t>2006 to 2014</t>
  </si>
  <si>
    <t>1992 through 2005</t>
  </si>
  <si>
    <t>Prior to 1992</t>
  </si>
  <si>
    <t>Condensing</t>
  </si>
  <si>
    <t xml:space="preserve">Condensing </t>
  </si>
  <si>
    <t>Induced Draft</t>
  </si>
  <si>
    <t>Retention Head Burner</t>
  </si>
  <si>
    <t>Natural Draft</t>
  </si>
  <si>
    <t>Conventional Burner</t>
  </si>
  <si>
    <t>Electric Furnace</t>
  </si>
  <si>
    <t>Baseboard Electric</t>
  </si>
  <si>
    <t>Window A/C</t>
  </si>
  <si>
    <t>This is meant to be a quick check to see if the measured foundation/floor values are internally consistent. It may not work for all houses.</t>
  </si>
  <si>
    <r>
      <t xml:space="preserve">Floor Area: enter the </t>
    </r>
    <r>
      <rPr>
        <b/>
        <sz val="12"/>
        <color theme="1"/>
        <rFont val="Calibri"/>
        <family val="2"/>
        <scheme val="minor"/>
      </rPr>
      <t>total</t>
    </r>
    <r>
      <rPr>
        <sz val="12"/>
        <color theme="1"/>
        <rFont val="Calibri"/>
        <family val="2"/>
        <scheme val="minor"/>
      </rPr>
      <t xml:space="preserve"> floor area (in sq. ft.) of the room/space under the ceiling</t>
    </r>
  </si>
  <si>
    <t xml:space="preserve"> - Choose the house type that most closely matches the house you are assessing.</t>
  </si>
  <si>
    <t>Rise</t>
  </si>
  <si>
    <t>Run</t>
  </si>
  <si>
    <t>Cathedral Ceiling Area</t>
  </si>
  <si>
    <t xml:space="preserve"> - If there is no unconditioned floor, enter zero in that field.</t>
  </si>
  <si>
    <t xml:space="preserve"> - When using House Type 2, it does not matter which side is "side 1".</t>
  </si>
  <si>
    <t xml:space="preserve"> - If the ceiling/roof overlay the floors exactly, then the same values can be used for the attic/roof area fields.</t>
  </si>
  <si>
    <t>House Type 1 = Floors Align one above the others</t>
  </si>
  <si>
    <t>Conditioned Floor Area</t>
  </si>
  <si>
    <r>
      <t xml:space="preserve">Area over </t>
    </r>
    <r>
      <rPr>
        <b/>
        <u/>
        <sz val="11"/>
        <color theme="3"/>
        <rFont val="Calibri"/>
        <family val="2"/>
        <scheme val="minor"/>
      </rPr>
      <t xml:space="preserve">Unconditoned </t>
    </r>
    <r>
      <rPr>
        <b/>
        <sz val="11"/>
        <color theme="3"/>
        <rFont val="Calibri"/>
        <family val="2"/>
        <scheme val="minor"/>
      </rPr>
      <t>Floor</t>
    </r>
  </si>
  <si>
    <r>
      <t xml:space="preserve">Number of floors </t>
    </r>
    <r>
      <rPr>
        <b/>
        <u/>
        <sz val="11"/>
        <color theme="3"/>
        <rFont val="Calibri"/>
        <family val="2"/>
        <scheme val="minor"/>
      </rPr>
      <t>above</t>
    </r>
    <r>
      <rPr>
        <b/>
        <sz val="11"/>
        <color theme="3"/>
        <rFont val="Calibri"/>
        <family val="2"/>
        <scheme val="minor"/>
      </rPr>
      <t xml:space="preserve"> grade</t>
    </r>
  </si>
  <si>
    <r>
      <t xml:space="preserve">Number of conditioned floors </t>
    </r>
    <r>
      <rPr>
        <b/>
        <u/>
        <sz val="11"/>
        <color theme="3"/>
        <rFont val="Calibri"/>
        <family val="2"/>
        <scheme val="minor"/>
      </rPr>
      <t>below</t>
    </r>
    <r>
      <rPr>
        <b/>
        <sz val="11"/>
        <color theme="3"/>
        <rFont val="Calibri"/>
        <family val="2"/>
        <scheme val="minor"/>
      </rPr>
      <t xml:space="preserve"> grade</t>
    </r>
  </si>
  <si>
    <t>Estimated Floor 2 Area</t>
  </si>
  <si>
    <t>Minimum Total Roof Area</t>
  </si>
  <si>
    <t>House Type 2 = Split Level - Floors do not align</t>
  </si>
  <si>
    <t>Floor/Attic Area Comparison Check</t>
  </si>
  <si>
    <r>
      <rPr>
        <b/>
        <u/>
        <sz val="11"/>
        <color theme="3"/>
        <rFont val="Calibri"/>
        <family val="2"/>
        <scheme val="minor"/>
      </rPr>
      <t>Side 1</t>
    </r>
    <r>
      <rPr>
        <b/>
        <sz val="11"/>
        <color theme="3"/>
        <rFont val="Calibri"/>
        <family val="2"/>
        <scheme val="minor"/>
      </rPr>
      <t>: Floor Area</t>
    </r>
  </si>
  <si>
    <r>
      <rPr>
        <b/>
        <u/>
        <sz val="11"/>
        <color theme="3"/>
        <rFont val="Calibri"/>
        <family val="2"/>
        <scheme val="minor"/>
      </rPr>
      <t>Side 1</t>
    </r>
    <r>
      <rPr>
        <b/>
        <sz val="11"/>
        <color theme="3"/>
        <rFont val="Calibri"/>
        <family val="2"/>
        <scheme val="minor"/>
      </rPr>
      <t xml:space="preserve">: Number of Floors </t>
    </r>
    <r>
      <rPr>
        <b/>
        <u/>
        <sz val="11"/>
        <color theme="3"/>
        <rFont val="Calibri"/>
        <family val="2"/>
        <scheme val="minor"/>
      </rPr>
      <t>above</t>
    </r>
    <r>
      <rPr>
        <b/>
        <sz val="11"/>
        <color theme="3"/>
        <rFont val="Calibri"/>
        <family val="2"/>
        <scheme val="minor"/>
      </rPr>
      <t xml:space="preserve"> grade</t>
    </r>
  </si>
  <si>
    <r>
      <rPr>
        <b/>
        <u/>
        <sz val="11"/>
        <color theme="3"/>
        <rFont val="Calibri"/>
        <family val="2"/>
        <scheme val="minor"/>
      </rPr>
      <t>Side 1</t>
    </r>
    <r>
      <rPr>
        <b/>
        <sz val="11"/>
        <color theme="3"/>
        <rFont val="Calibri"/>
        <family val="2"/>
        <scheme val="minor"/>
      </rPr>
      <t xml:space="preserve">: Number of Conditioned Floors </t>
    </r>
    <r>
      <rPr>
        <b/>
        <u/>
        <sz val="11"/>
        <color theme="3"/>
        <rFont val="Calibri"/>
        <family val="2"/>
        <scheme val="minor"/>
      </rPr>
      <t>below</t>
    </r>
    <r>
      <rPr>
        <b/>
        <sz val="11"/>
        <color theme="3"/>
        <rFont val="Calibri"/>
        <family val="2"/>
        <scheme val="minor"/>
      </rPr>
      <t xml:space="preserve"> grade</t>
    </r>
  </si>
  <si>
    <r>
      <rPr>
        <b/>
        <u/>
        <sz val="11"/>
        <color theme="3"/>
        <rFont val="Calibri"/>
        <family val="2"/>
        <scheme val="minor"/>
      </rPr>
      <t>Side 2</t>
    </r>
    <r>
      <rPr>
        <b/>
        <sz val="11"/>
        <color theme="3"/>
        <rFont val="Calibri"/>
        <family val="2"/>
        <scheme val="minor"/>
      </rPr>
      <t xml:space="preserve">: Number of Conditioned Floors </t>
    </r>
    <r>
      <rPr>
        <b/>
        <u/>
        <sz val="11"/>
        <color theme="3"/>
        <rFont val="Calibri"/>
        <family val="2"/>
        <scheme val="minor"/>
      </rPr>
      <t>above</t>
    </r>
    <r>
      <rPr>
        <b/>
        <sz val="11"/>
        <color theme="3"/>
        <rFont val="Calibri"/>
        <family val="2"/>
        <scheme val="minor"/>
      </rPr>
      <t xml:space="preserve"> grade</t>
    </r>
  </si>
  <si>
    <r>
      <rPr>
        <b/>
        <u/>
        <sz val="11"/>
        <color theme="3"/>
        <rFont val="Calibri"/>
        <family val="2"/>
        <scheme val="minor"/>
      </rPr>
      <t>Side 2</t>
    </r>
    <r>
      <rPr>
        <b/>
        <sz val="11"/>
        <color theme="3"/>
        <rFont val="Calibri"/>
        <family val="2"/>
        <scheme val="minor"/>
      </rPr>
      <t xml:space="preserve">: Number of Conditioned Floors </t>
    </r>
    <r>
      <rPr>
        <b/>
        <u/>
        <sz val="11"/>
        <color theme="3"/>
        <rFont val="Calibri"/>
        <family val="2"/>
        <scheme val="minor"/>
      </rPr>
      <t>below</t>
    </r>
    <r>
      <rPr>
        <b/>
        <sz val="11"/>
        <color theme="3"/>
        <rFont val="Calibri"/>
        <family val="2"/>
        <scheme val="minor"/>
      </rPr>
      <t xml:space="preserve"> grade</t>
    </r>
  </si>
  <si>
    <t>Insulation</t>
  </si>
  <si>
    <t>R-value</t>
  </si>
  <si>
    <t>Insulation Type</t>
  </si>
  <si>
    <t>Multiplier</t>
  </si>
  <si>
    <t>Select</t>
  </si>
  <si>
    <t>Blown</t>
  </si>
  <si>
    <t>Cellulose</t>
  </si>
  <si>
    <t xml:space="preserve">Blown </t>
  </si>
  <si>
    <t>Rockwool</t>
  </si>
  <si>
    <t>Perlite</t>
  </si>
  <si>
    <t>Pour</t>
  </si>
  <si>
    <t>Vermiculite</t>
  </si>
  <si>
    <t>Chosen Quality</t>
  </si>
  <si>
    <t>Polystyrene-large curd</t>
  </si>
  <si>
    <t>Polystyrene-small curd</t>
  </si>
  <si>
    <t>Polyurethane</t>
  </si>
  <si>
    <t>Polyisocyanurate</t>
  </si>
  <si>
    <t>Rvalue/inch</t>
  </si>
  <si>
    <t>N/A</t>
  </si>
  <si>
    <t>Region</t>
  </si>
  <si>
    <t>Region Name</t>
  </si>
  <si>
    <t>Vintage</t>
  </si>
  <si>
    <t>Source</t>
  </si>
  <si>
    <t>2x4</t>
  </si>
  <si>
    <t>2x6</t>
  </si>
  <si>
    <t>Derate</t>
  </si>
  <si>
    <t>CR02</t>
  </si>
  <si>
    <t>Upper Midwest</t>
  </si>
  <si>
    <t>BAFDR</t>
  </si>
  <si>
    <t>R9</t>
  </si>
  <si>
    <t>R5</t>
  </si>
  <si>
    <t>R11</t>
  </si>
  <si>
    <t>R15</t>
  </si>
  <si>
    <t>R7</t>
  </si>
  <si>
    <t>R13</t>
  </si>
  <si>
    <t>R19</t>
  </si>
  <si>
    <t>R0 or R11</t>
  </si>
  <si>
    <t>R0 or R7</t>
  </si>
  <si>
    <t>CR03</t>
  </si>
  <si>
    <t>New England</t>
  </si>
  <si>
    <t>Ritschard et al. 1992, EJ, NAHB 1980s</t>
  </si>
  <si>
    <t>R0</t>
  </si>
  <si>
    <t>R3</t>
  </si>
  <si>
    <t>HIRL 1999 Insulation and Sheathing Reports</t>
  </si>
  <si>
    <t>HIRL 2008 Insulation and Sheathing Reports</t>
  </si>
  <si>
    <t>CR04</t>
  </si>
  <si>
    <t>Great Lakes</t>
  </si>
  <si>
    <t>R4</t>
  </si>
  <si>
    <t>R8</t>
  </si>
  <si>
    <t>R17</t>
  </si>
  <si>
    <t>CR05</t>
  </si>
  <si>
    <t>Mountain North</t>
  </si>
  <si>
    <t>Enter Region</t>
  </si>
  <si>
    <t>Construction</t>
  </si>
  <si>
    <t>CR06</t>
  </si>
  <si>
    <t>Pacific Northwest</t>
  </si>
  <si>
    <t>R0 or R3</t>
  </si>
  <si>
    <t>Mid Atlantic</t>
  </si>
  <si>
    <t>Zone 4A</t>
  </si>
  <si>
    <t>Southeast</t>
  </si>
  <si>
    <t>Southwest</t>
  </si>
  <si>
    <t>California</t>
  </si>
  <si>
    <t>CR07</t>
  </si>
  <si>
    <t>CR08</t>
  </si>
  <si>
    <t>CR09</t>
  </si>
  <si>
    <t>CR10</t>
  </si>
  <si>
    <t>CR11</t>
  </si>
  <si>
    <t>North</t>
  </si>
  <si>
    <t>AK, CO, CT, ID, IL, IN, IA, KS, ME, MA, MI, MN, MO, NE, NH</t>
  </si>
  <si>
    <t>NJ, NY, ND, OH, OR, PA, RI, SD, UT, VT, WA, WV, WI, WY</t>
  </si>
  <si>
    <t>South</t>
  </si>
  <si>
    <t>AL, AZ, AR, CA, DE, DC, FL, GA, HI, KY, LA, MD</t>
  </si>
  <si>
    <t>MS, NV, NM, NC, OK, SC, TN, TX, VA</t>
  </si>
  <si>
    <t>Gas</t>
  </si>
  <si>
    <t>Electric</t>
  </si>
  <si>
    <t>Standard Storage</t>
  </si>
  <si>
    <t>Heat pump</t>
  </si>
  <si>
    <t>Oil</t>
  </si>
  <si>
    <t>There are no Energy Star standards for oil water heaters</t>
  </si>
  <si>
    <t xml:space="preserve">    =======================&gt;&gt;&gt;&gt;&gt;&gt;&gt;&gt;&gt;&gt;&gt;</t>
  </si>
  <si>
    <t>2015 or newer (South)</t>
  </si>
  <si>
    <t>2015 or newer (North)</t>
  </si>
  <si>
    <t>test insulation type</t>
  </si>
  <si>
    <t>batt?</t>
  </si>
  <si>
    <t>Condensing prior to 2015</t>
  </si>
  <si>
    <t>Beginning in May 2015 Standard Cooling Efficiency Minimums Became Regionally Dependent</t>
  </si>
  <si>
    <t xml:space="preserve">    =====================================================================</t>
  </si>
  <si>
    <t>Knee Wall Height</t>
  </si>
  <si>
    <t>Knee Wall Length</t>
  </si>
  <si>
    <t>Sloped ceiling length</t>
  </si>
  <si>
    <t>Sloped ceiling height</t>
  </si>
  <si>
    <t>Arrow colors above align with cell colors below</t>
  </si>
  <si>
    <t>Unconditioned Attic</t>
  </si>
  <si>
    <r>
      <t xml:space="preserve">Enter these values  </t>
    </r>
    <r>
      <rPr>
        <b/>
        <sz val="14"/>
        <color rgb="FFFF0000"/>
        <rFont val="Calibri"/>
        <family val="2"/>
        <scheme val="minor"/>
      </rPr>
      <t>(assumes symetric layout as above)</t>
    </r>
  </si>
  <si>
    <t>Run: enter the horizontal length of the room/space in the direction of the slope</t>
  </si>
  <si>
    <t>Choose Region:</t>
  </si>
  <si>
    <t xml:space="preserve">● In the box next to "Choose Region" (below), select the region of the home being assessed. </t>
  </si>
  <si>
    <t>● Verify with the occupant or homeowner that the walls have not been further insulated. If so, do not use these default values.</t>
  </si>
  <si>
    <t>● When two values are provided, determine if the wall is insulated: if not, choose the lower value; if yes, choose the higher value.</t>
  </si>
  <si>
    <t>Water Heaters - Energy Factor (EF)</t>
  </si>
  <si>
    <r>
      <t xml:space="preserve">Air Conditioners/Heat Pump </t>
    </r>
    <r>
      <rPr>
        <b/>
        <sz val="12"/>
        <color theme="8" tint="-0.249977111117893"/>
        <rFont val="Calibri"/>
        <family val="2"/>
        <scheme val="minor"/>
      </rPr>
      <t>(cooling)</t>
    </r>
    <r>
      <rPr>
        <b/>
        <sz val="12"/>
        <rFont val="Calibri"/>
        <family val="2"/>
        <scheme val="minor"/>
      </rPr>
      <t xml:space="preserve"> - SEER</t>
    </r>
  </si>
  <si>
    <r>
      <t xml:space="preserve">Heat Pump (air source) </t>
    </r>
    <r>
      <rPr>
        <b/>
        <sz val="12"/>
        <color rgb="FFFF0000"/>
        <rFont val="Calibri"/>
        <family val="2"/>
        <scheme val="minor"/>
      </rPr>
      <t>(heating)</t>
    </r>
    <r>
      <rPr>
        <b/>
        <sz val="12"/>
        <rFont val="Calibri"/>
        <family val="2"/>
        <scheme val="minor"/>
      </rPr>
      <t xml:space="preserve"> - HSPF</t>
    </r>
  </si>
  <si>
    <t>Gas/Propane Furnace - AFUE</t>
  </si>
  <si>
    <t>Gas/Propane Boiler - AFUE</t>
  </si>
  <si>
    <t>Oil Furnace - AFUE</t>
  </si>
  <si>
    <t>Oil Boiler - AFUE</t>
  </si>
  <si>
    <t>Electric Resistance Heating - AFUE</t>
  </si>
  <si>
    <t>Room or Window Air Conditioning - EER</t>
  </si>
  <si>
    <r>
      <rPr>
        <b/>
        <sz val="11"/>
        <color theme="1"/>
        <rFont val="Calibri"/>
        <family val="2"/>
        <scheme val="minor"/>
      </rPr>
      <t xml:space="preserve">ENERGY STAR </t>
    </r>
    <r>
      <rPr>
        <sz val="11"/>
        <color theme="1"/>
        <rFont val="Calibri"/>
        <family val="2"/>
        <scheme val="minor"/>
      </rPr>
      <t>Sept 2015 to present</t>
    </r>
  </si>
  <si>
    <r>
      <rPr>
        <b/>
        <sz val="11"/>
        <color theme="1"/>
        <rFont val="Calibri"/>
        <family val="2"/>
        <scheme val="minor"/>
      </rPr>
      <t>ENERGY STAR</t>
    </r>
    <r>
      <rPr>
        <sz val="11"/>
        <color theme="1"/>
        <rFont val="Calibri"/>
        <family val="2"/>
        <scheme val="minor"/>
      </rPr>
      <t xml:space="preserve"> 2006 thru Aug 2015</t>
    </r>
  </si>
  <si>
    <r>
      <rPr>
        <b/>
        <sz val="11"/>
        <color theme="1"/>
        <rFont val="Calibri"/>
        <family val="2"/>
        <scheme val="minor"/>
      </rPr>
      <t xml:space="preserve">ENERGY STAR </t>
    </r>
    <r>
      <rPr>
        <sz val="11"/>
        <color theme="1"/>
        <rFont val="Calibri"/>
        <family val="2"/>
        <scheme val="minor"/>
      </rPr>
      <t>after Oct 2014</t>
    </r>
  </si>
  <si>
    <r>
      <rPr>
        <b/>
        <sz val="11"/>
        <color theme="1"/>
        <rFont val="Calibri"/>
        <family val="2"/>
        <scheme val="minor"/>
      </rPr>
      <t>ENERGY STAR</t>
    </r>
    <r>
      <rPr>
        <sz val="11"/>
        <color theme="1"/>
        <rFont val="Calibri"/>
        <family val="2"/>
        <scheme val="minor"/>
      </rPr>
      <t xml:space="preserve"> after Oct 2004</t>
    </r>
  </si>
  <si>
    <r>
      <rPr>
        <b/>
        <sz val="11"/>
        <color theme="1"/>
        <rFont val="Calibri"/>
        <family val="2"/>
        <scheme val="minor"/>
      </rPr>
      <t>ENERGY STAR</t>
    </r>
    <r>
      <rPr>
        <sz val="11"/>
        <color theme="1"/>
        <rFont val="Calibri"/>
        <family val="2"/>
        <scheme val="minor"/>
      </rPr>
      <t xml:space="preserve"> Storage</t>
    </r>
  </si>
  <si>
    <r>
      <rPr>
        <b/>
        <sz val="11"/>
        <color theme="1"/>
        <rFont val="Calibri"/>
        <family val="2"/>
        <scheme val="minor"/>
      </rPr>
      <t>ENERGY STAR</t>
    </r>
    <r>
      <rPr>
        <sz val="11"/>
        <color theme="1"/>
        <rFont val="Calibri"/>
        <family val="2"/>
        <scheme val="minor"/>
      </rPr>
      <t xml:space="preserve"> Storage (rare)</t>
    </r>
  </si>
  <si>
    <r>
      <rPr>
        <b/>
        <sz val="11"/>
        <color theme="1"/>
        <rFont val="Calibri"/>
        <family val="2"/>
        <scheme val="minor"/>
      </rPr>
      <t>ENERGY STAR</t>
    </r>
    <r>
      <rPr>
        <sz val="11"/>
        <color theme="1"/>
        <rFont val="Calibri"/>
        <family val="2"/>
        <scheme val="minor"/>
      </rPr>
      <t xml:space="preserve"> after April 2002</t>
    </r>
  </si>
  <si>
    <r>
      <rPr>
        <b/>
        <sz val="11"/>
        <color theme="1"/>
        <rFont val="Calibri"/>
        <family val="2"/>
        <scheme val="minor"/>
      </rPr>
      <t>ENERGY STAR</t>
    </r>
    <r>
      <rPr>
        <sz val="11"/>
        <color theme="1"/>
        <rFont val="Calibri"/>
        <family val="2"/>
        <scheme val="minor"/>
      </rPr>
      <t xml:space="preserve"> after Feb 2003</t>
    </r>
  </si>
  <si>
    <r>
      <rPr>
        <b/>
        <sz val="11"/>
        <color theme="1"/>
        <rFont val="Calibri"/>
        <family val="2"/>
        <scheme val="minor"/>
      </rPr>
      <t>ENERGY STAR</t>
    </r>
    <r>
      <rPr>
        <sz val="11"/>
        <color theme="1"/>
        <rFont val="Calibri"/>
        <family val="2"/>
        <scheme val="minor"/>
      </rPr>
      <t xml:space="preserve"> Sept 2015 to present</t>
    </r>
  </si>
  <si>
    <t>Flat ceiling (attic floor) behind knee wall width</t>
  </si>
  <si>
    <t>Overhead flat ceiling (attic floor) width</t>
  </si>
  <si>
    <t xml:space="preserve"> - The calculation for the split level home (House Type 2) assumes only one floor type under each side. If the house is more complicated, you can use House Type 1 for each side.</t>
  </si>
  <si>
    <t>Tankless/On-Demand</t>
  </si>
  <si>
    <t xml:space="preserve"> </t>
  </si>
  <si>
    <t xml:space="preserve">When entering HVAC Systems data in the Scoring Tool, DO NOT USE the "Year Installed" data entry field, as it will utilize a less accurate value. Instead, select "Yes" for "Do you know the ... efficiency?" and use the tables below to determine the appropriate equipment efficiency default value. If you observe documented efficiency information from the equipment, such as the yellow "EnergyGuide" label, use the efficiency value listed on the label instead of the default value. </t>
  </si>
  <si>
    <r>
      <t xml:space="preserve">If you cannot inspect the insulation to determine installation quality (e.g., cathedral ceiling cavities), derate the R-value assuming a </t>
    </r>
    <r>
      <rPr>
        <b/>
        <u/>
        <sz val="14"/>
        <rFont val="Calibri"/>
        <family val="2"/>
        <scheme val="minor"/>
      </rPr>
      <t>fair</t>
    </r>
    <r>
      <rPr>
        <b/>
        <sz val="14"/>
        <rFont val="Calibri"/>
        <family val="2"/>
        <scheme val="minor"/>
      </rPr>
      <t xml:space="preserve"> quality installation. If you cannot inspect the wall cavity insulation, please go to the next calculator tab, "Wall Insulation Defaults", and select your region to determine the wall insulation default R-value based on  the age and region of the constuction.</t>
    </r>
  </si>
  <si>
    <r>
      <rPr>
        <b/>
        <sz val="12"/>
        <color theme="1"/>
        <rFont val="Calibri"/>
        <family val="2"/>
      </rPr>
      <t xml:space="preserve">● </t>
    </r>
    <r>
      <rPr>
        <b/>
        <sz val="12"/>
        <color theme="1"/>
        <rFont val="Calibri"/>
        <family val="2"/>
        <scheme val="minor"/>
      </rPr>
      <t xml:space="preserve">These are the wall insulation default values you should use when better information is not available. </t>
    </r>
  </si>
  <si>
    <r>
      <t xml:space="preserve">● These values have already been de-rated assuming a </t>
    </r>
    <r>
      <rPr>
        <b/>
        <u/>
        <sz val="12"/>
        <color theme="1"/>
        <rFont val="Calibri"/>
        <family val="2"/>
        <scheme val="minor"/>
      </rPr>
      <t>Fair</t>
    </r>
    <r>
      <rPr>
        <b/>
        <sz val="12"/>
        <color theme="1"/>
        <rFont val="Calibri"/>
        <family val="2"/>
        <scheme val="minor"/>
      </rPr>
      <t xml:space="preserve"> quality install, and should be entered into the Scoring Tool as is for the wall insulation values. </t>
    </r>
  </si>
  <si>
    <t>Induced Draft (All Years)</t>
  </si>
  <si>
    <t>Natural Draft (All Years)</t>
  </si>
  <si>
    <r>
      <t xml:space="preserve">Beginning in May 2015 Heating Efficiency Minimums for </t>
    </r>
    <r>
      <rPr>
        <b/>
        <sz val="11"/>
        <color theme="1"/>
        <rFont val="Calibri"/>
        <family val="2"/>
        <scheme val="minor"/>
      </rPr>
      <t>ENERGY STAR</t>
    </r>
    <r>
      <rPr>
        <sz val="11"/>
        <color theme="1"/>
        <rFont val="Calibri"/>
        <family val="2"/>
        <scheme val="minor"/>
      </rPr>
      <t xml:space="preserve"> Furnaces Became Regionally Dependent</t>
    </r>
  </si>
  <si>
    <t>Mini-split / Ductless (All Years)</t>
  </si>
  <si>
    <r>
      <rPr>
        <b/>
        <sz val="11"/>
        <color theme="1"/>
        <rFont val="Calibri"/>
        <family val="2"/>
        <scheme val="minor"/>
      </rPr>
      <t>ENERGY STAR</t>
    </r>
    <r>
      <rPr>
        <sz val="11"/>
        <color theme="1"/>
        <rFont val="Calibri"/>
        <family val="2"/>
        <scheme val="minor"/>
      </rPr>
      <t xml:space="preserve"> after Oct 2014</t>
    </r>
  </si>
  <si>
    <r>
      <t xml:space="preserve">After Sept. 2012 (All except </t>
    </r>
    <r>
      <rPr>
        <b/>
        <sz val="11"/>
        <color theme="1"/>
        <rFont val="Calibri"/>
        <family val="2"/>
        <scheme val="minor"/>
      </rPr>
      <t>ES</t>
    </r>
    <r>
      <rPr>
        <sz val="11"/>
        <color theme="1"/>
        <rFont val="Calibri"/>
        <family val="2"/>
        <scheme val="minor"/>
      </rPr>
      <t>)</t>
    </r>
  </si>
  <si>
    <t>Enter values in the green fields to calculate the weighted average of up to 3 components.</t>
  </si>
  <si>
    <t>● Use the value from the blue "Wall Construction" chart, based on the year the wall was built and the construction type.</t>
  </si>
  <si>
    <r>
      <t xml:space="preserve"> - Enter all values in the </t>
    </r>
    <r>
      <rPr>
        <u/>
        <sz val="12"/>
        <color theme="1"/>
        <rFont val="Calibri"/>
        <family val="2"/>
        <scheme val="minor"/>
      </rPr>
      <t>green fields</t>
    </r>
    <r>
      <rPr>
        <sz val="12"/>
        <color theme="1"/>
        <rFont val="Calibri"/>
        <family val="2"/>
        <scheme val="minor"/>
      </rPr>
      <t xml:space="preserve"> (below) for the appropriate house type - the calculator will provide an estimated floor area for the remaining floor.</t>
    </r>
  </si>
  <si>
    <t>Low density spray foam</t>
  </si>
  <si>
    <t>High density spray foam</t>
  </si>
  <si>
    <t>Use the diagrams below to help determine the installation quality.</t>
  </si>
  <si>
    <t>If there are multiple insulation depths (e.g., the blown insulation was not evenly applied or there are mulitple spaces with different amounts) use the "R-Value - Weighted Average" Averaging Calculator on the preceding tab to determine R-value.</t>
  </si>
  <si>
    <t>batt</t>
  </si>
  <si>
    <t>blow</t>
  </si>
  <si>
    <t>cfr</t>
  </si>
  <si>
    <t>else</t>
  </si>
  <si>
    <t>if fiberglass, cellulose or rockwool, must have type, if batt, must have install quality</t>
  </si>
  <si>
    <t>Select or enter a value in the green cells, above. If the cell is red, skip that cell. Always start at the top. The colors may change as you change preceding cell values. Red cell values are ignored during the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</si>
</sst>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47">
    <font>
      <sz val="11"/>
      <color theme="1"/>
      <name val="Calibri"/>
      <family val="2"/>
      <scheme val="minor"/>
    </font>
    <font>
      <b/>
      <sz val="11"/>
      <color theme="1"/>
      <name val="Calibri"/>
      <family val="2"/>
      <scheme val="minor"/>
    </font>
    <font>
      <b/>
      <sz val="22"/>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6"/>
      <color theme="1"/>
      <name val="Calibri"/>
      <family val="2"/>
      <scheme val="minor"/>
    </font>
    <font>
      <b/>
      <sz val="28"/>
      <color theme="1"/>
      <name val="Calibri"/>
      <family val="2"/>
      <scheme val="minor"/>
    </font>
    <font>
      <b/>
      <sz val="18"/>
      <color theme="1"/>
      <name val="Calibri"/>
      <family val="2"/>
      <scheme val="minor"/>
    </font>
    <font>
      <b/>
      <sz val="16"/>
      <color rgb="FF3F3F76"/>
      <name val="Calibri"/>
      <family val="2"/>
      <scheme val="minor"/>
    </font>
    <font>
      <b/>
      <sz val="12"/>
      <color theme="1"/>
      <name val="Berlin Sans FB Demi"/>
      <family val="2"/>
    </font>
    <font>
      <b/>
      <sz val="48"/>
      <color theme="1"/>
      <name val="Calibri"/>
      <family val="2"/>
      <scheme val="minor"/>
    </font>
    <font>
      <b/>
      <sz val="12"/>
      <color theme="1"/>
      <name val="Calibri"/>
      <family val="2"/>
      <scheme val="minor"/>
    </font>
    <font>
      <b/>
      <sz val="36"/>
      <color theme="1"/>
      <name val="Calibri"/>
      <family val="2"/>
      <scheme val="minor"/>
    </font>
    <font>
      <sz val="20"/>
      <color theme="1"/>
      <name val="Calibri"/>
      <family val="2"/>
      <scheme val="minor"/>
    </font>
    <font>
      <b/>
      <sz val="16"/>
      <color theme="1"/>
      <name val="Calibri"/>
      <family val="2"/>
      <scheme val="minor"/>
    </font>
    <font>
      <b/>
      <sz val="11"/>
      <color rgb="FF3F3F76"/>
      <name val="Calibri"/>
      <family val="2"/>
      <scheme val="minor"/>
    </font>
    <font>
      <sz val="14"/>
      <color theme="1"/>
      <name val="Calibri"/>
      <family val="2"/>
      <scheme val="minor"/>
    </font>
    <font>
      <b/>
      <sz val="16"/>
      <name val="Calibri"/>
      <family val="2"/>
      <scheme val="minor"/>
    </font>
    <font>
      <b/>
      <sz val="14"/>
      <color theme="1"/>
      <name val="Calibri"/>
      <family val="2"/>
      <scheme val="minor"/>
    </font>
    <font>
      <sz val="18"/>
      <color rgb="FF3F3F76"/>
      <name val="Calibri"/>
      <family val="2"/>
      <scheme val="minor"/>
    </font>
    <font>
      <b/>
      <sz val="18"/>
      <name val="Calibri"/>
      <family val="2"/>
      <scheme val="minor"/>
    </font>
    <font>
      <sz val="10"/>
      <color theme="1"/>
      <name val="Arial Unicode MS"/>
      <family val="2"/>
    </font>
    <font>
      <b/>
      <u/>
      <sz val="14"/>
      <name val="Calibri"/>
      <family val="2"/>
      <scheme val="minor"/>
    </font>
    <font>
      <sz val="12"/>
      <color theme="1"/>
      <name val="Calibri"/>
      <family val="2"/>
      <scheme val="minor"/>
    </font>
    <font>
      <sz val="11"/>
      <name val="Calibri"/>
      <family val="2"/>
      <scheme val="minor"/>
    </font>
    <font>
      <b/>
      <sz val="20"/>
      <color theme="1"/>
      <name val="Calibri"/>
      <family val="2"/>
      <scheme val="minor"/>
    </font>
    <font>
      <i/>
      <sz val="14"/>
      <color theme="1"/>
      <name val="Calibri"/>
      <family val="2"/>
      <scheme val="minor"/>
    </font>
    <font>
      <u/>
      <sz val="12"/>
      <color theme="1"/>
      <name val="Calibri"/>
      <family val="2"/>
      <scheme val="minor"/>
    </font>
    <font>
      <b/>
      <u/>
      <sz val="11"/>
      <color theme="3"/>
      <name val="Calibri"/>
      <family val="2"/>
      <scheme val="minor"/>
    </font>
    <font>
      <b/>
      <sz val="14"/>
      <color theme="1"/>
      <name val="Berlin Sans FB Demi"/>
      <family val="2"/>
    </font>
    <font>
      <b/>
      <sz val="11"/>
      <name val="Calibri"/>
      <family val="2"/>
      <scheme val="minor"/>
    </font>
    <font>
      <b/>
      <sz val="12"/>
      <color theme="8" tint="-0.249977111117893"/>
      <name val="Calibri"/>
      <family val="2"/>
      <scheme val="minor"/>
    </font>
    <font>
      <b/>
      <sz val="12"/>
      <color rgb="FFFF0000"/>
      <name val="Calibri"/>
      <family val="2"/>
      <scheme val="minor"/>
    </font>
    <font>
      <sz val="13"/>
      <color theme="1"/>
      <name val="Arial"/>
      <family val="2"/>
    </font>
    <font>
      <sz val="18"/>
      <color theme="8" tint="0.39997558519241921"/>
      <name val="Calibri"/>
      <family val="2"/>
      <scheme val="minor"/>
    </font>
    <font>
      <sz val="18"/>
      <color theme="6" tint="-0.249977111117893"/>
      <name val="Calibri"/>
      <family val="2"/>
      <scheme val="minor"/>
    </font>
    <font>
      <b/>
      <sz val="14"/>
      <color rgb="FFFF0000"/>
      <name val="Calibri"/>
      <family val="2"/>
      <scheme val="minor"/>
    </font>
    <font>
      <sz val="22"/>
      <color rgb="FF92D050"/>
      <name val="Calibri"/>
      <family val="2"/>
      <scheme val="minor"/>
    </font>
    <font>
      <b/>
      <sz val="12"/>
      <name val="Calibri"/>
      <family val="2"/>
      <scheme val="minor"/>
    </font>
    <font>
      <b/>
      <sz val="14"/>
      <name val="Calibri"/>
      <family val="2"/>
      <scheme val="minor"/>
    </font>
    <font>
      <b/>
      <sz val="12"/>
      <color theme="1"/>
      <name val="Calibri"/>
      <family val="2"/>
    </font>
    <font>
      <b/>
      <u/>
      <sz val="12"/>
      <color theme="1"/>
      <name val="Calibri"/>
      <family val="2"/>
      <scheme val="minor"/>
    </font>
    <font>
      <b/>
      <sz val="14"/>
      <color theme="3"/>
      <name val="Calibri"/>
      <family val="2"/>
      <scheme val="minor"/>
    </font>
  </fonts>
  <fills count="20">
    <fill>
      <patternFill patternType="none"/>
    </fill>
    <fill>
      <patternFill patternType="gray125"/>
    </fill>
    <fill>
      <patternFill patternType="solid">
        <fgColor rgb="FFC6EFCE"/>
      </patternFill>
    </fill>
    <fill>
      <patternFill patternType="solid">
        <fgColor rgb="FFFFCC99"/>
      </patternFill>
    </fill>
    <fill>
      <patternFill patternType="solid">
        <fgColor theme="7" tint="0.79998168889431442"/>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99"/>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B0F0"/>
        <bgColor indexed="64"/>
      </patternFill>
    </fill>
    <fill>
      <patternFill patternType="solid">
        <fgColor rgb="FF7030A0"/>
        <bgColor indexed="64"/>
      </patternFill>
    </fill>
    <fill>
      <patternFill patternType="solid">
        <fgColor rgb="FFC00000"/>
        <bgColor indexed="64"/>
      </patternFill>
    </fill>
    <fill>
      <patternFill patternType="solid">
        <fgColor theme="1" tint="0.499984740745262"/>
        <bgColor indexed="64"/>
      </patternFill>
    </fill>
    <fill>
      <patternFill patternType="solid">
        <fgColor rgb="FF438D2F"/>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CC99"/>
        <bgColor indexed="64"/>
      </patternFill>
    </fill>
  </fills>
  <borders count="96">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ck">
        <color rgb="FF7030A0"/>
      </left>
      <right style="thick">
        <color rgb="FF7030A0"/>
      </right>
      <top style="thick">
        <color rgb="FF7030A0"/>
      </top>
      <bottom/>
      <diagonal/>
    </border>
    <border>
      <left style="thick">
        <color rgb="FF7030A0"/>
      </left>
      <right style="thick">
        <color rgb="FF7030A0"/>
      </right>
      <top/>
      <bottom style="thick">
        <color rgb="FF7030A0"/>
      </bottom>
      <diagonal/>
    </border>
    <border>
      <left style="thin">
        <color rgb="FF7F7F7F"/>
      </left>
      <right/>
      <top style="thin">
        <color rgb="FF7F7F7F"/>
      </top>
      <bottom style="thin">
        <color rgb="FF7F7F7F"/>
      </bottom>
      <diagonal/>
    </border>
    <border>
      <left style="thick">
        <color rgb="FF00B0F0"/>
      </left>
      <right style="thick">
        <color rgb="FF00B0F0"/>
      </right>
      <top style="thick">
        <color rgb="FF00B0F0"/>
      </top>
      <bottom style="thick">
        <color rgb="FF00B0F0"/>
      </bottom>
      <diagonal/>
    </border>
    <border>
      <left style="double">
        <color auto="1"/>
      </left>
      <right/>
      <top style="thick">
        <color auto="1"/>
      </top>
      <bottom style="double">
        <color auto="1"/>
      </bottom>
      <diagonal/>
    </border>
    <border>
      <left/>
      <right/>
      <top style="thick">
        <color auto="1"/>
      </top>
      <bottom style="double">
        <color auto="1"/>
      </bottom>
      <diagonal/>
    </border>
    <border>
      <left/>
      <right style="double">
        <color auto="1"/>
      </right>
      <top style="thick">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ck">
        <color auto="1"/>
      </left>
      <right style="thin">
        <color auto="1"/>
      </right>
      <top style="thick">
        <color auto="1"/>
      </top>
      <bottom style="double">
        <color auto="1"/>
      </bottom>
      <diagonal/>
    </border>
    <border>
      <left style="thin">
        <color auto="1"/>
      </left>
      <right style="thin">
        <color auto="1"/>
      </right>
      <top style="thick">
        <color auto="1"/>
      </top>
      <bottom style="double">
        <color auto="1"/>
      </bottom>
      <diagonal/>
    </border>
    <border>
      <left style="thin">
        <color auto="1"/>
      </left>
      <right style="thick">
        <color auto="1"/>
      </right>
      <top style="thick">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style="thick">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thick">
        <color auto="1"/>
      </right>
      <top style="double">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rgb="FF7030A0"/>
      </left>
      <right/>
      <top style="thick">
        <color rgb="FF7030A0"/>
      </top>
      <bottom style="thick">
        <color rgb="FF7030A0"/>
      </bottom>
      <diagonal/>
    </border>
    <border>
      <left/>
      <right style="thick">
        <color rgb="FF7030A0"/>
      </right>
      <top style="thick">
        <color rgb="FF7030A0"/>
      </top>
      <bottom style="thick">
        <color rgb="FF7030A0"/>
      </bottom>
      <diagonal/>
    </border>
    <border>
      <left/>
      <right/>
      <top style="thick">
        <color rgb="FF7030A0"/>
      </top>
      <bottom style="thick">
        <color rgb="FF7030A0"/>
      </bottom>
      <diagonal/>
    </border>
    <border>
      <left style="thick">
        <color auto="1"/>
      </left>
      <right/>
      <top style="thick">
        <color auto="1"/>
      </top>
      <bottom style="double">
        <color auto="1"/>
      </bottom>
      <diagonal/>
    </border>
    <border>
      <left/>
      <right style="thick">
        <color auto="1"/>
      </right>
      <top style="thick">
        <color auto="1"/>
      </top>
      <bottom style="double">
        <color auto="1"/>
      </bottom>
      <diagonal/>
    </border>
    <border>
      <left style="thick">
        <color auto="1"/>
      </left>
      <right/>
      <top style="double">
        <color auto="1"/>
      </top>
      <bottom/>
      <diagonal/>
    </border>
    <border>
      <left/>
      <right/>
      <top style="double">
        <color auto="1"/>
      </top>
      <bottom/>
      <diagonal/>
    </border>
    <border>
      <left/>
      <right style="thick">
        <color auto="1"/>
      </right>
      <top style="double">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bottom style="medium">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medium">
        <color indexed="64"/>
      </left>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style="medium">
        <color indexed="64"/>
      </right>
      <top/>
      <bottom style="thin">
        <color auto="1"/>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ck">
        <color auto="1"/>
      </top>
      <bottom/>
      <diagonal/>
    </border>
    <border>
      <left style="thick">
        <color rgb="FF7030A0"/>
      </left>
      <right/>
      <top/>
      <bottom style="thick">
        <color rgb="FF7030A0"/>
      </bottom>
      <diagonal/>
    </border>
    <border>
      <left/>
      <right style="thick">
        <color rgb="FF7030A0"/>
      </right>
      <top/>
      <bottom style="thick">
        <color rgb="FF7030A0"/>
      </bottom>
      <diagonal/>
    </border>
    <border>
      <left style="medium">
        <color rgb="FFFF0000"/>
      </left>
      <right style="medium">
        <color rgb="FFFF0000"/>
      </right>
      <top style="medium">
        <color rgb="FFFF0000"/>
      </top>
      <bottom style="medium">
        <color rgb="FFFF0000"/>
      </bottom>
      <diagonal/>
    </border>
    <border>
      <left/>
      <right/>
      <top/>
      <bottom style="thick">
        <color rgb="FF7030A0"/>
      </bottom>
      <diagonal/>
    </border>
    <border>
      <left style="thick">
        <color rgb="FFFF0000"/>
      </left>
      <right style="thick">
        <color rgb="FFFF0000"/>
      </right>
      <top style="thick">
        <color rgb="FFFF0000"/>
      </top>
      <bottom style="thick">
        <color rgb="FFFF0000"/>
      </bottom>
      <diagonal/>
    </border>
    <border>
      <left/>
      <right style="thin">
        <color auto="1"/>
      </right>
      <top style="thin">
        <color auto="1"/>
      </top>
      <bottom style="thin">
        <color auto="1"/>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medium">
        <color auto="1"/>
      </left>
      <right style="thin">
        <color auto="1"/>
      </right>
      <top style="thin">
        <color auto="1"/>
      </top>
      <bottom/>
      <diagonal/>
    </border>
    <border>
      <left style="thin">
        <color auto="1"/>
      </left>
      <right style="medium">
        <color indexed="64"/>
      </right>
      <top style="thin">
        <color auto="1"/>
      </top>
      <bottom/>
      <diagonal/>
    </border>
    <border>
      <left style="thin">
        <color theme="4" tint="0.39991454817346722"/>
      </left>
      <right style="thin">
        <color theme="4" tint="0.39991454817346722"/>
      </right>
      <top style="thin">
        <color theme="4" tint="0.39991454817346722"/>
      </top>
      <bottom/>
      <diagonal/>
    </border>
    <border>
      <left/>
      <right/>
      <top style="medium">
        <color theme="4" tint="0.39994506668294322"/>
      </top>
      <bottom/>
      <diagonal/>
    </border>
    <border>
      <left/>
      <right style="medium">
        <color theme="4" tint="0.39994506668294322"/>
      </right>
      <top style="medium">
        <color theme="4" tint="0.39994506668294322"/>
      </top>
      <bottom/>
      <diagonal/>
    </border>
    <border>
      <left style="medium">
        <color theme="4" tint="0.39991454817346722"/>
      </left>
      <right style="medium">
        <color theme="4" tint="0.39994506668294322"/>
      </right>
      <top style="medium">
        <color theme="4" tint="0.39991454817346722"/>
      </top>
      <bottom/>
      <diagonal/>
    </border>
    <border>
      <left style="medium">
        <color theme="4" tint="0.39994506668294322"/>
      </left>
      <right style="medium">
        <color theme="4" tint="0.39994506668294322"/>
      </right>
      <top style="medium">
        <color theme="4" tint="0.39991454817346722"/>
      </top>
      <bottom/>
      <diagonal/>
    </border>
    <border>
      <left style="medium">
        <color theme="4" tint="0.39994506668294322"/>
      </left>
      <right style="medium">
        <color theme="4" tint="0.39991454817346722"/>
      </right>
      <top style="medium">
        <color theme="4" tint="0.39991454817346722"/>
      </top>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s>
  <cellStyleXfs count="6">
    <xf numFmtId="0" fontId="0" fillId="0" borderId="0"/>
    <xf numFmtId="9" fontId="3" fillId="0" borderId="0" applyFont="0" applyFill="0" applyBorder="0" applyAlignment="0" applyProtection="0"/>
    <xf numFmtId="0" fontId="4" fillId="0" borderId="1" applyNumberFormat="0" applyFill="0" applyAlignment="0" applyProtection="0"/>
    <xf numFmtId="0" fontId="5" fillId="2" borderId="0" applyNumberFormat="0" applyBorder="0" applyAlignment="0" applyProtection="0"/>
    <xf numFmtId="0" fontId="6" fillId="3" borderId="2" applyNumberFormat="0" applyAlignment="0" applyProtection="0"/>
    <xf numFmtId="0" fontId="3" fillId="5" borderId="0" applyNumberFormat="0" applyBorder="0" applyAlignment="0" applyProtection="0"/>
  </cellStyleXfs>
  <cellXfs count="247">
    <xf numFmtId="0" fontId="0" fillId="0" borderId="0" xfId="0"/>
    <xf numFmtId="0" fontId="1" fillId="0" borderId="0" xfId="0" applyFont="1" applyAlignment="1" applyProtection="1">
      <alignment vertical="center" wrapText="1"/>
    </xf>
    <xf numFmtId="0" fontId="0" fillId="0" borderId="0" xfId="0" applyProtection="1"/>
    <xf numFmtId="0" fontId="9" fillId="0" borderId="0" xfId="0" applyFont="1" applyProtection="1"/>
    <xf numFmtId="1" fontId="10" fillId="0" borderId="0" xfId="0" applyNumberFormat="1" applyFont="1" applyBorder="1" applyAlignment="1" applyProtection="1">
      <alignment horizontal="center" vertical="center"/>
    </xf>
    <xf numFmtId="0" fontId="2" fillId="0" borderId="0" xfId="0" applyFont="1" applyAlignment="1" applyProtection="1">
      <alignment horizontal="center"/>
    </xf>
    <xf numFmtId="0" fontId="2" fillId="0" borderId="0" xfId="0" applyFont="1" applyAlignment="1" applyProtection="1"/>
    <xf numFmtId="0" fontId="0" fillId="0" borderId="0" xfId="0" applyAlignment="1" applyProtection="1">
      <alignment horizontal="center"/>
    </xf>
    <xf numFmtId="0" fontId="4" fillId="4" borderId="1" xfId="2" applyFill="1" applyAlignment="1" applyProtection="1">
      <alignment horizontal="center" wrapText="1"/>
    </xf>
    <xf numFmtId="0" fontId="0" fillId="0" borderId="0" xfId="0" applyFont="1" applyAlignment="1" applyProtection="1">
      <alignment horizontal="center" wrapText="1"/>
    </xf>
    <xf numFmtId="0" fontId="13" fillId="0" borderId="4" xfId="0" applyFont="1" applyBorder="1" applyAlignment="1" applyProtection="1">
      <alignment horizontal="center" vertical="center" wrapText="1"/>
    </xf>
    <xf numFmtId="0" fontId="15" fillId="0" borderId="0" xfId="0" applyFont="1" applyProtection="1"/>
    <xf numFmtId="0" fontId="1" fillId="0" borderId="0" xfId="0" applyFont="1" applyProtection="1"/>
    <xf numFmtId="0" fontId="19" fillId="3" borderId="6" xfId="4" applyFont="1" applyBorder="1" applyProtection="1"/>
    <xf numFmtId="0" fontId="20" fillId="0" borderId="0" xfId="0" applyFont="1" applyAlignment="1" applyProtection="1">
      <alignment horizontal="left"/>
    </xf>
    <xf numFmtId="0" fontId="0" fillId="0" borderId="0" xfId="0" applyBorder="1" applyProtection="1"/>
    <xf numFmtId="0" fontId="9" fillId="0" borderId="0" xfId="0" applyFont="1" applyFill="1" applyProtection="1"/>
    <xf numFmtId="0" fontId="9" fillId="0" borderId="0" xfId="0" applyFont="1" applyProtection="1">
      <protection locked="0"/>
    </xf>
    <xf numFmtId="0" fontId="23" fillId="3" borderId="6" xfId="4" applyFont="1" applyBorder="1" applyProtection="1"/>
    <xf numFmtId="0" fontId="22" fillId="0" borderId="0" xfId="0" applyFont="1" applyBorder="1" applyAlignment="1">
      <alignment horizontal="center"/>
    </xf>
    <xf numFmtId="0" fontId="25" fillId="0" borderId="0" xfId="0" applyFont="1" applyAlignment="1" applyProtection="1">
      <alignment vertical="center"/>
    </xf>
    <xf numFmtId="0" fontId="23" fillId="0" borderId="0" xfId="4" applyFont="1" applyFill="1" applyBorder="1" applyProtection="1"/>
    <xf numFmtId="0" fontId="24" fillId="0" borderId="0" xfId="4" applyFont="1" applyFill="1" applyBorder="1" applyAlignment="1" applyProtection="1">
      <alignment horizontal="center"/>
    </xf>
    <xf numFmtId="0" fontId="1" fillId="0" borderId="0" xfId="0" applyFont="1" applyBorder="1" applyAlignment="1">
      <alignment horizontal="center"/>
    </xf>
    <xf numFmtId="0" fontId="7"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Border="1" applyAlignment="1">
      <alignment horizontal="center"/>
    </xf>
    <xf numFmtId="0" fontId="0" fillId="0" borderId="0" xfId="0" applyBorder="1" applyAlignment="1" applyProtection="1">
      <alignment horizontal="center" vertical="center" wrapText="1"/>
    </xf>
    <xf numFmtId="0" fontId="1" fillId="0" borderId="0" xfId="0" applyFont="1" applyAlignment="1" applyProtection="1">
      <alignment horizontal="center"/>
    </xf>
    <xf numFmtId="0" fontId="1" fillId="0" borderId="14" xfId="0" applyFont="1" applyBorder="1" applyAlignment="1" applyProtection="1">
      <alignment horizontal="center"/>
    </xf>
    <xf numFmtId="0" fontId="1" fillId="0" borderId="15" xfId="0" applyFont="1" applyBorder="1" applyAlignment="1" applyProtection="1">
      <alignment horizontal="center"/>
    </xf>
    <xf numFmtId="0" fontId="1" fillId="0" borderId="16" xfId="0" applyFont="1" applyBorder="1" applyAlignment="1" applyProtection="1">
      <alignment horizontal="center"/>
    </xf>
    <xf numFmtId="0" fontId="1" fillId="0" borderId="14" xfId="0" applyFont="1" applyBorder="1" applyAlignment="1" applyProtection="1">
      <alignment horizontal="center" wrapText="1"/>
    </xf>
    <xf numFmtId="0" fontId="1" fillId="0" borderId="17" xfId="0" applyFont="1" applyBorder="1" applyAlignment="1" applyProtection="1">
      <alignment horizontal="center" wrapText="1"/>
    </xf>
    <xf numFmtId="0" fontId="1" fillId="0" borderId="18" xfId="0" applyFont="1" applyBorder="1" applyAlignment="1" applyProtection="1">
      <alignment horizontal="center" wrapText="1"/>
    </xf>
    <xf numFmtId="0" fontId="0" fillId="0" borderId="19" xfId="0" applyBorder="1" applyAlignment="1" applyProtection="1">
      <alignment horizontal="center" wrapText="1"/>
    </xf>
    <xf numFmtId="0" fontId="0" fillId="0" borderId="20"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0" fillId="0" borderId="3" xfId="0" applyBorder="1" applyAlignment="1" applyProtection="1">
      <alignment horizontal="center"/>
    </xf>
    <xf numFmtId="0" fontId="0" fillId="0" borderId="23" xfId="0" applyBorder="1" applyAlignment="1" applyProtection="1">
      <alignment horizontal="center"/>
    </xf>
    <xf numFmtId="0" fontId="0" fillId="0" borderId="24" xfId="0" applyBorder="1" applyAlignment="1" applyProtection="1">
      <alignment horizontal="center"/>
    </xf>
    <xf numFmtId="0" fontId="0" fillId="0" borderId="25" xfId="0" applyBorder="1" applyAlignment="1" applyProtection="1">
      <alignment horizontal="center"/>
    </xf>
    <xf numFmtId="0" fontId="0" fillId="0" borderId="26" xfId="0" applyBorder="1" applyAlignment="1" applyProtection="1">
      <alignment horizontal="center"/>
    </xf>
    <xf numFmtId="0" fontId="0" fillId="0" borderId="27" xfId="0" applyBorder="1" applyProtection="1"/>
    <xf numFmtId="0" fontId="0" fillId="0" borderId="28" xfId="0" applyBorder="1" applyProtection="1"/>
    <xf numFmtId="0" fontId="0" fillId="0" borderId="29" xfId="0" applyBorder="1" applyProtection="1"/>
    <xf numFmtId="0" fontId="1" fillId="0" borderId="0" xfId="0" applyFont="1"/>
    <xf numFmtId="0" fontId="0" fillId="8" borderId="0" xfId="0" applyFill="1"/>
    <xf numFmtId="0" fontId="15" fillId="0" borderId="0" xfId="0" applyFont="1" applyAlignment="1">
      <alignment horizontal="center"/>
    </xf>
    <xf numFmtId="0" fontId="27" fillId="0" borderId="0" xfId="0" applyFont="1" applyAlignment="1">
      <alignment horizontal="center"/>
    </xf>
    <xf numFmtId="0" fontId="0" fillId="0" borderId="0" xfId="0" applyAlignment="1"/>
    <xf numFmtId="0" fontId="15" fillId="0" borderId="0" xfId="0" applyFont="1" applyAlignment="1">
      <alignment wrapText="1"/>
    </xf>
    <xf numFmtId="0" fontId="1" fillId="0" borderId="0" xfId="0" applyFont="1" applyAlignment="1">
      <alignment wrapText="1"/>
    </xf>
    <xf numFmtId="0" fontId="1" fillId="0" borderId="0" xfId="0" applyFont="1" applyAlignment="1">
      <alignment horizontal="center"/>
    </xf>
    <xf numFmtId="0" fontId="27" fillId="8" borderId="0" xfId="0" applyFont="1" applyFill="1" applyBorder="1"/>
    <xf numFmtId="0" fontId="0" fillId="9" borderId="0" xfId="0" applyFill="1" applyBorder="1" applyProtection="1"/>
    <xf numFmtId="0" fontId="0" fillId="9" borderId="0" xfId="0" applyFill="1" applyBorder="1" applyAlignment="1" applyProtection="1">
      <alignment horizontal="center"/>
    </xf>
    <xf numFmtId="0" fontId="0" fillId="0" borderId="34" xfId="0" applyBorder="1" applyProtection="1"/>
    <xf numFmtId="0" fontId="0" fillId="0" borderId="35" xfId="0" applyBorder="1" applyAlignment="1" applyProtection="1">
      <alignment horizontal="center"/>
    </xf>
    <xf numFmtId="164" fontId="0" fillId="0" borderId="35" xfId="0" applyNumberFormat="1" applyBorder="1" applyAlignment="1" applyProtection="1">
      <alignment horizontal="center"/>
    </xf>
    <xf numFmtId="0" fontId="28" fillId="0" borderId="0" xfId="0" applyFont="1" applyBorder="1" applyProtection="1"/>
    <xf numFmtId="2" fontId="0" fillId="0" borderId="0" xfId="0" applyNumberFormat="1" applyProtection="1"/>
    <xf numFmtId="0" fontId="0" fillId="0" borderId="36" xfId="0" applyBorder="1" applyProtection="1"/>
    <xf numFmtId="0" fontId="0" fillId="0" borderId="37" xfId="0" applyBorder="1" applyAlignment="1" applyProtection="1">
      <alignment horizontal="center"/>
    </xf>
    <xf numFmtId="164" fontId="0" fillId="0" borderId="37" xfId="0" applyNumberFormat="1" applyBorder="1" applyAlignment="1" applyProtection="1">
      <alignment horizontal="center"/>
    </xf>
    <xf numFmtId="2" fontId="0" fillId="0" borderId="35" xfId="0" applyNumberFormat="1" applyBorder="1" applyAlignment="1" applyProtection="1">
      <alignment horizontal="center"/>
    </xf>
    <xf numFmtId="2" fontId="0" fillId="0" borderId="37" xfId="0" applyNumberFormat="1" applyBorder="1" applyAlignment="1" applyProtection="1">
      <alignment horizontal="center"/>
    </xf>
    <xf numFmtId="0" fontId="0" fillId="0" borderId="32" xfId="0" applyBorder="1" applyProtection="1"/>
    <xf numFmtId="0" fontId="0" fillId="0" borderId="33" xfId="0" applyBorder="1" applyAlignment="1" applyProtection="1">
      <alignment horizontal="center"/>
    </xf>
    <xf numFmtId="0" fontId="0" fillId="9" borderId="38" xfId="0" applyFill="1" applyBorder="1" applyProtection="1"/>
    <xf numFmtId="0" fontId="0" fillId="9" borderId="39" xfId="0" applyFill="1" applyBorder="1" applyAlignment="1" applyProtection="1">
      <alignment horizontal="center"/>
    </xf>
    <xf numFmtId="0" fontId="22" fillId="0" borderId="0" xfId="0" applyFont="1" applyAlignment="1">
      <alignment horizontal="center"/>
    </xf>
    <xf numFmtId="0" fontId="27" fillId="0" borderId="0" xfId="0" applyFont="1" applyAlignment="1"/>
    <xf numFmtId="0" fontId="0" fillId="0" borderId="0" xfId="0" quotePrefix="1"/>
    <xf numFmtId="0" fontId="0" fillId="0" borderId="0" xfId="0" applyFill="1" applyProtection="1"/>
    <xf numFmtId="0" fontId="30" fillId="0" borderId="0" xfId="0" applyFont="1" applyFill="1" applyAlignment="1">
      <alignment horizontal="right"/>
    </xf>
    <xf numFmtId="0" fontId="0" fillId="0" borderId="0" xfId="0" applyFill="1"/>
    <xf numFmtId="0" fontId="0" fillId="0" borderId="0" xfId="0" applyProtection="1">
      <protection locked="0"/>
    </xf>
    <xf numFmtId="0" fontId="0" fillId="0" borderId="0" xfId="0" applyAlignment="1">
      <alignment horizontal="center"/>
    </xf>
    <xf numFmtId="0" fontId="1" fillId="0" borderId="43" xfId="0" applyFont="1" applyBorder="1" applyAlignment="1">
      <alignment horizontal="center"/>
    </xf>
    <xf numFmtId="0" fontId="1" fillId="0" borderId="9" xfId="0" applyFont="1" applyBorder="1" applyAlignment="1">
      <alignment horizontal="center"/>
    </xf>
    <xf numFmtId="0" fontId="1" fillId="0" borderId="44" xfId="0" applyFont="1" applyBorder="1" applyAlignment="1">
      <alignment horizontal="center"/>
    </xf>
    <xf numFmtId="0" fontId="1" fillId="0" borderId="11" xfId="0" applyFont="1" applyBorder="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0" fillId="0" borderId="45" xfId="0" applyBorder="1" applyAlignment="1">
      <alignment horizontal="center" wrapText="1"/>
    </xf>
    <xf numFmtId="0" fontId="0" fillId="0" borderId="46" xfId="0" applyBorder="1" applyAlignment="1">
      <alignment horizontal="center"/>
    </xf>
    <xf numFmtId="0" fontId="0" fillId="0" borderId="47" xfId="0" applyBorder="1" applyAlignment="1">
      <alignment horizontal="center"/>
    </xf>
    <xf numFmtId="0" fontId="0" fillId="0" borderId="0" xfId="0" applyFill="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34" fillId="10" borderId="0" xfId="0" applyFont="1" applyFill="1" applyAlignment="1">
      <alignment wrapText="1"/>
    </xf>
    <xf numFmtId="0" fontId="34" fillId="10" borderId="0" xfId="0" applyFont="1" applyFill="1" applyBorder="1" applyAlignment="1">
      <alignment wrapText="1"/>
    </xf>
    <xf numFmtId="0" fontId="28" fillId="10" borderId="0" xfId="0" applyFont="1" applyFill="1" applyBorder="1" applyAlignment="1">
      <alignment horizontal="left" wrapText="1"/>
    </xf>
    <xf numFmtId="164" fontId="0" fillId="0" borderId="0" xfId="0" applyNumberFormat="1"/>
    <xf numFmtId="0" fontId="8" fillId="0" borderId="0" xfId="0" applyFont="1"/>
    <xf numFmtId="0" fontId="0" fillId="0" borderId="0" xfId="0" applyAlignment="1">
      <alignment horizontal="center"/>
    </xf>
    <xf numFmtId="0" fontId="0" fillId="11" borderId="54" xfId="0" applyFill="1" applyBorder="1" applyProtection="1"/>
    <xf numFmtId="0" fontId="0" fillId="0" borderId="55" xfId="0" applyBorder="1" applyProtection="1"/>
    <xf numFmtId="0" fontId="0" fillId="0" borderId="56" xfId="0" applyBorder="1" applyProtection="1"/>
    <xf numFmtId="0" fontId="37" fillId="0" borderId="57" xfId="0" applyFont="1" applyBorder="1" applyAlignment="1">
      <alignment vertical="center"/>
    </xf>
    <xf numFmtId="0" fontId="0" fillId="0" borderId="58" xfId="0" applyBorder="1" applyProtection="1"/>
    <xf numFmtId="0" fontId="37" fillId="0" borderId="57" xfId="0" applyFont="1" applyBorder="1" applyAlignment="1" applyProtection="1">
      <alignment vertical="center"/>
    </xf>
    <xf numFmtId="0" fontId="0" fillId="11" borderId="36" xfId="0" applyFill="1" applyBorder="1" applyProtection="1"/>
    <xf numFmtId="0" fontId="37" fillId="0" borderId="60" xfId="0" applyFont="1" applyBorder="1" applyAlignment="1" applyProtection="1">
      <alignment vertical="center"/>
    </xf>
    <xf numFmtId="0" fontId="0" fillId="0" borderId="61" xfId="0" applyBorder="1" applyProtection="1"/>
    <xf numFmtId="0" fontId="0" fillId="0" borderId="62" xfId="0" applyBorder="1" applyProtection="1"/>
    <xf numFmtId="2" fontId="0" fillId="0" borderId="0" xfId="0" applyNumberFormat="1" applyBorder="1" applyAlignment="1" applyProtection="1">
      <alignment horizontal="center"/>
    </xf>
    <xf numFmtId="0" fontId="0" fillId="0" borderId="0" xfId="0" applyAlignment="1" applyProtection="1">
      <alignment wrapText="1"/>
    </xf>
    <xf numFmtId="164" fontId="0" fillId="0" borderId="0" xfId="0" applyNumberFormat="1" applyBorder="1" applyAlignment="1" applyProtection="1">
      <alignment horizontal="center"/>
    </xf>
    <xf numFmtId="0" fontId="15" fillId="9" borderId="0" xfId="0" applyFont="1" applyFill="1" applyBorder="1" applyAlignment="1" applyProtection="1">
      <alignment horizontal="center"/>
    </xf>
    <xf numFmtId="0" fontId="0" fillId="0" borderId="67" xfId="0" applyBorder="1" applyProtection="1"/>
    <xf numFmtId="0" fontId="0" fillId="0" borderId="68" xfId="0" applyBorder="1" applyAlignment="1" applyProtection="1">
      <alignment horizontal="center"/>
    </xf>
    <xf numFmtId="0" fontId="0" fillId="11" borderId="35" xfId="0" applyFill="1" applyBorder="1" applyAlignment="1" applyProtection="1">
      <alignment horizontal="center"/>
    </xf>
    <xf numFmtId="0" fontId="0" fillId="11" borderId="37" xfId="0" applyFill="1" applyBorder="1" applyAlignment="1" applyProtection="1">
      <alignment horizontal="center"/>
    </xf>
    <xf numFmtId="2" fontId="0" fillId="11" borderId="37" xfId="0" applyNumberFormat="1" applyFill="1" applyBorder="1" applyAlignment="1" applyProtection="1">
      <alignment horizontal="center"/>
    </xf>
    <xf numFmtId="0" fontId="0" fillId="0" borderId="0" xfId="0" applyFont="1" applyProtection="1"/>
    <xf numFmtId="0" fontId="0" fillId="0" borderId="0" xfId="0" applyAlignment="1">
      <alignment horizontal="center"/>
    </xf>
    <xf numFmtId="0" fontId="0" fillId="0" borderId="71" xfId="0" applyBorder="1"/>
    <xf numFmtId="0" fontId="0" fillId="0" borderId="72" xfId="0" applyBorder="1"/>
    <xf numFmtId="0" fontId="20" fillId="0" borderId="73" xfId="0" applyFont="1" applyBorder="1" applyAlignment="1">
      <alignment vertical="center"/>
    </xf>
    <xf numFmtId="0" fontId="34" fillId="0" borderId="0" xfId="0" applyFont="1"/>
    <xf numFmtId="0" fontId="34" fillId="0" borderId="0" xfId="0" applyFont="1" applyAlignment="1">
      <alignment wrapText="1"/>
    </xf>
    <xf numFmtId="0" fontId="41" fillId="0" borderId="0" xfId="0" applyFont="1"/>
    <xf numFmtId="0" fontId="18" fillId="6" borderId="78" xfId="0" applyFont="1" applyFill="1" applyBorder="1" applyAlignment="1" applyProtection="1">
      <alignment horizontal="center"/>
      <protection locked="0"/>
    </xf>
    <xf numFmtId="0" fontId="21" fillId="6" borderId="78" xfId="3" applyFont="1" applyFill="1" applyBorder="1" applyAlignment="1" applyProtection="1">
      <alignment horizontal="center"/>
      <protection locked="0"/>
    </xf>
    <xf numFmtId="0" fontId="4" fillId="4" borderId="0" xfId="2" applyFill="1" applyBorder="1" applyAlignment="1" applyProtection="1">
      <alignment horizontal="center" wrapText="1"/>
    </xf>
    <xf numFmtId="49" fontId="15" fillId="0" borderId="0" xfId="0" applyNumberFormat="1" applyFont="1"/>
    <xf numFmtId="49" fontId="27" fillId="0" borderId="0" xfId="0" applyNumberFormat="1" applyFont="1"/>
    <xf numFmtId="49" fontId="15" fillId="8" borderId="0" xfId="0" applyNumberFormat="1" applyFont="1" applyFill="1"/>
    <xf numFmtId="49" fontId="27" fillId="8" borderId="0" xfId="0" applyNumberFormat="1" applyFont="1" applyFill="1"/>
    <xf numFmtId="0" fontId="18" fillId="13" borderId="76" xfId="0" applyFont="1" applyFill="1" applyBorder="1" applyAlignment="1" applyProtection="1">
      <alignment horizontal="center" vertical="center"/>
      <protection locked="0"/>
    </xf>
    <xf numFmtId="0" fontId="18" fillId="14" borderId="76" xfId="0" applyFont="1" applyFill="1" applyBorder="1" applyAlignment="1" applyProtection="1">
      <alignment horizontal="center" vertical="center"/>
      <protection locked="0"/>
    </xf>
    <xf numFmtId="0" fontId="18" fillId="15" borderId="76" xfId="0" applyFont="1" applyFill="1" applyBorder="1" applyAlignment="1" applyProtection="1">
      <alignment horizontal="center" vertical="center"/>
      <protection locked="0"/>
    </xf>
    <xf numFmtId="0" fontId="18" fillId="16" borderId="76" xfId="0" applyFont="1" applyFill="1" applyBorder="1" applyAlignment="1" applyProtection="1">
      <alignment horizontal="center" vertical="center"/>
      <protection locked="0"/>
    </xf>
    <xf numFmtId="1" fontId="3" fillId="17" borderId="79" xfId="5" applyNumberFormat="1" applyFill="1" applyBorder="1" applyAlignment="1" applyProtection="1">
      <alignment horizontal="center" vertical="center"/>
    </xf>
    <xf numFmtId="0" fontId="24" fillId="17" borderId="7" xfId="4" applyFont="1" applyFill="1" applyBorder="1" applyAlignment="1" applyProtection="1">
      <alignment horizontal="center"/>
    </xf>
    <xf numFmtId="0" fontId="21" fillId="6" borderId="76" xfId="4" applyFont="1" applyFill="1" applyBorder="1" applyAlignment="1" applyProtection="1">
      <alignment horizontal="center" vertical="center"/>
      <protection locked="0"/>
    </xf>
    <xf numFmtId="164" fontId="3" fillId="17" borderId="3" xfId="5" applyNumberFormat="1" applyFill="1" applyBorder="1" applyAlignment="1" applyProtection="1">
      <alignment horizontal="center" vertical="center" wrapText="1"/>
    </xf>
    <xf numFmtId="164" fontId="3" fillId="17" borderId="3" xfId="5" applyNumberFormat="1" applyFill="1" applyBorder="1" applyAlignment="1" applyProtection="1">
      <alignment horizontal="center" vertical="center"/>
    </xf>
    <xf numFmtId="164" fontId="0" fillId="17" borderId="3" xfId="5" applyNumberFormat="1" applyFont="1" applyFill="1" applyBorder="1" applyAlignment="1" applyProtection="1">
      <alignment horizontal="center" vertical="center"/>
    </xf>
    <xf numFmtId="165" fontId="3" fillId="17" borderId="3" xfId="5" applyNumberFormat="1" applyFill="1" applyBorder="1" applyAlignment="1" applyProtection="1">
      <alignment horizontal="center" vertical="center"/>
    </xf>
    <xf numFmtId="0" fontId="43" fillId="6" borderId="76" xfId="4" applyFont="1" applyFill="1" applyBorder="1" applyAlignment="1" applyProtection="1">
      <alignment horizontal="center"/>
      <protection locked="0"/>
    </xf>
    <xf numFmtId="0" fontId="29" fillId="18" borderId="72" xfId="0" applyFont="1" applyFill="1" applyBorder="1" applyAlignment="1">
      <alignment horizontal="center" vertical="center"/>
    </xf>
    <xf numFmtId="0" fontId="29" fillId="18" borderId="29" xfId="0" applyFont="1" applyFill="1" applyBorder="1" applyAlignment="1">
      <alignment horizontal="center" vertical="center"/>
    </xf>
    <xf numFmtId="1" fontId="10" fillId="18" borderId="75" xfId="0" applyNumberFormat="1" applyFont="1" applyFill="1" applyBorder="1" applyAlignment="1" applyProtection="1">
      <alignment horizontal="center" vertical="center"/>
    </xf>
    <xf numFmtId="0" fontId="34" fillId="17" borderId="85" xfId="2" applyFont="1" applyFill="1" applyBorder="1" applyAlignment="1" applyProtection="1">
      <alignment horizontal="center" wrapText="1"/>
    </xf>
    <xf numFmtId="0" fontId="0" fillId="17" borderId="30" xfId="0" applyFill="1" applyBorder="1" applyAlignment="1">
      <alignment horizontal="center"/>
    </xf>
    <xf numFmtId="0" fontId="0" fillId="17" borderId="31" xfId="0" applyFill="1" applyBorder="1" applyAlignment="1">
      <alignment horizontal="center"/>
    </xf>
    <xf numFmtId="0" fontId="0" fillId="17" borderId="65" xfId="0" applyFill="1" applyBorder="1" applyAlignment="1">
      <alignment horizontal="center"/>
    </xf>
    <xf numFmtId="0" fontId="0" fillId="17" borderId="66" xfId="0" applyFill="1" applyBorder="1" applyAlignment="1">
      <alignment horizontal="center"/>
    </xf>
    <xf numFmtId="0" fontId="0" fillId="11" borderId="36" xfId="0" applyFill="1" applyBorder="1" applyAlignment="1" applyProtection="1">
      <alignment horizontal="left"/>
    </xf>
    <xf numFmtId="0" fontId="0" fillId="11" borderId="34" xfId="0" applyFill="1" applyBorder="1" applyAlignment="1" applyProtection="1">
      <alignment horizontal="left"/>
    </xf>
    <xf numFmtId="0" fontId="0" fillId="11" borderId="34" xfId="0" applyFill="1" applyBorder="1" applyProtection="1"/>
    <xf numFmtId="2" fontId="0" fillId="11" borderId="35" xfId="0" applyNumberFormat="1" applyFill="1" applyBorder="1" applyAlignment="1" applyProtection="1">
      <alignment horizontal="center"/>
    </xf>
    <xf numFmtId="0" fontId="0" fillId="0" borderId="86" xfId="0" applyBorder="1" applyProtection="1"/>
    <xf numFmtId="0" fontId="0" fillId="0" borderId="87" xfId="0" applyBorder="1" applyAlignment="1" applyProtection="1">
      <alignment horizontal="center"/>
    </xf>
    <xf numFmtId="0" fontId="0" fillId="0" borderId="38" xfId="0" applyBorder="1" applyProtection="1"/>
    <xf numFmtId="0" fontId="0" fillId="0" borderId="39" xfId="0" applyBorder="1" applyAlignment="1" applyProtection="1">
      <alignment horizontal="center"/>
    </xf>
    <xf numFmtId="0" fontId="4" fillId="17" borderId="88" xfId="2" applyFill="1" applyBorder="1" applyAlignment="1" applyProtection="1">
      <alignment horizontal="center" wrapText="1"/>
    </xf>
    <xf numFmtId="0" fontId="18" fillId="12" borderId="76" xfId="0" applyFont="1" applyFill="1" applyBorder="1" applyAlignment="1" applyProtection="1">
      <alignment horizontal="center" vertical="center"/>
      <protection locked="0"/>
    </xf>
    <xf numFmtId="0" fontId="4" fillId="17" borderId="91" xfId="2" applyFill="1" applyBorder="1" applyAlignment="1" applyProtection="1">
      <alignment horizontal="center" wrapText="1"/>
    </xf>
    <xf numFmtId="0" fontId="4" fillId="17" borderId="92" xfId="2" applyFill="1" applyBorder="1" applyAlignment="1" applyProtection="1">
      <alignment horizontal="center" wrapText="1"/>
    </xf>
    <xf numFmtId="0" fontId="4" fillId="17" borderId="92" xfId="2" applyFont="1" applyFill="1" applyBorder="1" applyAlignment="1" applyProtection="1">
      <alignment horizontal="center" wrapText="1"/>
    </xf>
    <xf numFmtId="0" fontId="4" fillId="17" borderId="93" xfId="2" applyFont="1" applyFill="1" applyBorder="1" applyAlignment="1" applyProtection="1">
      <alignment horizontal="center" wrapText="1"/>
    </xf>
    <xf numFmtId="0" fontId="12" fillId="6" borderId="76" xfId="4" applyFont="1" applyFill="1" applyBorder="1" applyAlignment="1" applyProtection="1">
      <alignment horizontal="center" vertical="center"/>
      <protection locked="0"/>
    </xf>
    <xf numFmtId="0" fontId="20" fillId="0" borderId="0" xfId="0" applyFont="1"/>
    <xf numFmtId="0" fontId="17" fillId="0" borderId="0" xfId="0" applyFont="1" applyAlignment="1" applyProtection="1">
      <alignment horizontal="center"/>
    </xf>
    <xf numFmtId="0" fontId="18" fillId="0" borderId="0" xfId="0" applyFont="1" applyBorder="1" applyAlignment="1" applyProtection="1">
      <alignment horizontal="center" vertical="center"/>
    </xf>
    <xf numFmtId="0" fontId="1" fillId="0" borderId="0" xfId="0" applyFont="1" applyAlignment="1" applyProtection="1">
      <alignment horizontal="center" vertical="center" wrapText="1"/>
    </xf>
    <xf numFmtId="0" fontId="2" fillId="0" borderId="0" xfId="0" applyFont="1" applyAlignment="1" applyProtection="1">
      <alignment horizontal="center"/>
    </xf>
    <xf numFmtId="2" fontId="16" fillId="0" borderId="4" xfId="1" applyNumberFormat="1" applyFont="1" applyBorder="1" applyAlignment="1" applyProtection="1">
      <alignment horizontal="center" vertical="center"/>
    </xf>
    <xf numFmtId="2" fontId="16" fillId="0" borderId="5" xfId="1" applyNumberFormat="1" applyFont="1" applyBorder="1" applyAlignment="1" applyProtection="1">
      <alignment horizontal="center" vertical="center"/>
    </xf>
    <xf numFmtId="164" fontId="16" fillId="0" borderId="4" xfId="0" applyNumberFormat="1" applyFont="1" applyBorder="1" applyAlignment="1" applyProtection="1">
      <alignment horizontal="center" vertical="center"/>
    </xf>
    <xf numFmtId="164" fontId="16" fillId="0" borderId="5" xfId="0" applyNumberFormat="1" applyFont="1" applyBorder="1" applyAlignment="1" applyProtection="1">
      <alignment horizontal="center" vertical="center"/>
    </xf>
    <xf numFmtId="0" fontId="0" fillId="0" borderId="0" xfId="0" applyAlignment="1" applyProtection="1">
      <alignment horizontal="center"/>
    </xf>
    <xf numFmtId="1" fontId="14" fillId="0" borderId="4" xfId="0" applyNumberFormat="1" applyFont="1" applyBorder="1" applyAlignment="1" applyProtection="1">
      <alignment horizontal="center" vertical="center"/>
    </xf>
    <xf numFmtId="1" fontId="14" fillId="0" borderId="5" xfId="0" applyNumberFormat="1" applyFont="1" applyBorder="1" applyAlignment="1" applyProtection="1">
      <alignment horizontal="center" vertical="center"/>
    </xf>
    <xf numFmtId="0" fontId="22" fillId="0" borderId="0" xfId="0" applyFont="1" applyBorder="1" applyAlignment="1">
      <alignment horizontal="center"/>
    </xf>
    <xf numFmtId="0" fontId="17" fillId="0" borderId="0" xfId="0" applyFont="1" applyAlignment="1" applyProtection="1">
      <alignment horizontal="center"/>
    </xf>
    <xf numFmtId="0" fontId="18" fillId="0" borderId="0" xfId="0" applyFont="1" applyBorder="1" applyAlignment="1" applyProtection="1">
      <alignment horizontal="center" vertical="center"/>
    </xf>
    <xf numFmtId="0" fontId="1" fillId="0" borderId="0" xfId="0" applyFont="1" applyBorder="1" applyAlignment="1" applyProtection="1">
      <alignment horizontal="center" wrapText="1"/>
    </xf>
    <xf numFmtId="0" fontId="1" fillId="0" borderId="0" xfId="0" applyFont="1" applyAlignment="1" applyProtection="1">
      <alignment horizontal="center"/>
    </xf>
    <xf numFmtId="0" fontId="43" fillId="19" borderId="8" xfId="0" applyFont="1" applyFill="1" applyBorder="1" applyAlignment="1" applyProtection="1">
      <alignment horizontal="center" vertical="center" wrapText="1"/>
    </xf>
    <xf numFmtId="0" fontId="43" fillId="19" borderId="9" xfId="0" applyFont="1" applyFill="1" applyBorder="1" applyAlignment="1" applyProtection="1">
      <alignment horizontal="center" vertical="center" wrapText="1"/>
    </xf>
    <xf numFmtId="0" fontId="43" fillId="19" borderId="10" xfId="0" applyFont="1" applyFill="1" applyBorder="1" applyAlignment="1" applyProtection="1">
      <alignment horizontal="center" vertical="center" wrapText="1"/>
    </xf>
    <xf numFmtId="0" fontId="27" fillId="7" borderId="11" xfId="0" applyFont="1" applyFill="1" applyBorder="1" applyAlignment="1" applyProtection="1">
      <alignment horizontal="center" vertical="center" wrapText="1"/>
    </xf>
    <xf numFmtId="0" fontId="0" fillId="7" borderId="12" xfId="0" applyFill="1" applyBorder="1" applyAlignment="1" applyProtection="1">
      <alignment horizontal="center" vertical="center" wrapText="1"/>
    </xf>
    <xf numFmtId="0" fontId="0" fillId="7" borderId="13" xfId="0" applyFill="1" applyBorder="1" applyAlignment="1" applyProtection="1">
      <alignment horizontal="center" vertical="center" wrapText="1"/>
    </xf>
    <xf numFmtId="0" fontId="0" fillId="7" borderId="11" xfId="0" applyFill="1" applyBorder="1" applyAlignment="1" applyProtection="1">
      <alignment horizontal="center" vertical="center" wrapText="1"/>
    </xf>
    <xf numFmtId="0" fontId="46" fillId="6" borderId="2" xfId="4" applyFont="1" applyFill="1" applyAlignment="1">
      <alignment horizontal="center"/>
    </xf>
    <xf numFmtId="0" fontId="46" fillId="6" borderId="6" xfId="4" applyFont="1" applyFill="1" applyBorder="1" applyAlignment="1">
      <alignment horizontal="center"/>
    </xf>
    <xf numFmtId="0" fontId="42" fillId="6" borderId="94" xfId="0" applyFont="1" applyFill="1" applyBorder="1" applyAlignment="1">
      <alignment horizontal="center"/>
    </xf>
    <xf numFmtId="0" fontId="42" fillId="6" borderId="95" xfId="0" applyFont="1" applyFill="1" applyBorder="1" applyAlignment="1">
      <alignment horizontal="center"/>
    </xf>
    <xf numFmtId="0" fontId="15" fillId="0" borderId="0" xfId="0" applyFont="1" applyAlignment="1">
      <alignment horizontal="center" wrapText="1"/>
    </xf>
    <xf numFmtId="0" fontId="22" fillId="8" borderId="80" xfId="0" applyFont="1" applyFill="1" applyBorder="1" applyAlignment="1" applyProtection="1">
      <alignment horizontal="center" wrapText="1"/>
    </xf>
    <xf numFmtId="0" fontId="22" fillId="8" borderId="81" xfId="0" applyFont="1" applyFill="1" applyBorder="1" applyAlignment="1" applyProtection="1">
      <alignment horizontal="center" wrapText="1"/>
    </xf>
    <xf numFmtId="0" fontId="22" fillId="8" borderId="82" xfId="0" applyFont="1" applyFill="1" applyBorder="1" applyAlignment="1" applyProtection="1">
      <alignment horizontal="center" wrapText="1"/>
    </xf>
    <xf numFmtId="0" fontId="15" fillId="9" borderId="53" xfId="0" applyFont="1" applyFill="1" applyBorder="1" applyAlignment="1" applyProtection="1">
      <alignment horizontal="center"/>
    </xf>
    <xf numFmtId="0" fontId="15" fillId="0" borderId="53" xfId="0" applyFont="1" applyFill="1" applyBorder="1" applyAlignment="1" applyProtection="1">
      <alignment horizontal="center"/>
    </xf>
    <xf numFmtId="0" fontId="0" fillId="11" borderId="32" xfId="0" applyFill="1" applyBorder="1" applyAlignment="1" applyProtection="1">
      <alignment horizontal="center" wrapText="1"/>
    </xf>
    <xf numFmtId="0" fontId="0" fillId="11" borderId="33" xfId="0" applyFill="1" applyBorder="1" applyAlignment="1" applyProtection="1">
      <alignment horizontal="center" wrapText="1"/>
    </xf>
    <xf numFmtId="0" fontId="0" fillId="11" borderId="34" xfId="0" applyFill="1" applyBorder="1" applyAlignment="1" applyProtection="1">
      <alignment horizontal="center" wrapText="1"/>
    </xf>
    <xf numFmtId="0" fontId="0" fillId="11" borderId="35" xfId="0" applyFill="1" applyBorder="1" applyAlignment="1" applyProtection="1">
      <alignment horizontal="center" wrapText="1"/>
    </xf>
    <xf numFmtId="0" fontId="38" fillId="9" borderId="59" xfId="0" applyFont="1" applyFill="1" applyBorder="1" applyAlignment="1" applyProtection="1">
      <alignment horizontal="center" vertical="center"/>
    </xf>
    <xf numFmtId="0" fontId="38" fillId="9" borderId="0" xfId="0" applyFont="1" applyFill="1" applyBorder="1" applyAlignment="1" applyProtection="1">
      <alignment horizontal="center" vertical="center"/>
    </xf>
    <xf numFmtId="0" fontId="15" fillId="0" borderId="53" xfId="0" applyFont="1" applyBorder="1" applyAlignment="1" applyProtection="1">
      <alignment horizontal="center"/>
    </xf>
    <xf numFmtId="0" fontId="0" fillId="0" borderId="64" xfId="0" applyBorder="1" applyAlignment="1" applyProtection="1">
      <alignment horizontal="center"/>
    </xf>
    <xf numFmtId="0" fontId="15" fillId="0" borderId="63" xfId="0" applyFont="1" applyFill="1" applyBorder="1" applyAlignment="1" applyProtection="1">
      <alignment horizontal="center"/>
    </xf>
    <xf numFmtId="0" fontId="15" fillId="0" borderId="0" xfId="0" applyFont="1" applyAlignment="1" applyProtection="1">
      <alignment horizontal="center"/>
    </xf>
    <xf numFmtId="0" fontId="39" fillId="9" borderId="59" xfId="0" applyFont="1" applyFill="1" applyBorder="1" applyAlignment="1" applyProtection="1">
      <alignment horizontal="center" vertical="center"/>
    </xf>
    <xf numFmtId="0" fontId="39" fillId="9" borderId="0" xfId="0" applyFont="1" applyFill="1" applyBorder="1" applyAlignment="1" applyProtection="1">
      <alignment horizontal="center" vertical="center"/>
    </xf>
    <xf numFmtId="0" fontId="22" fillId="8" borderId="0" xfId="0" applyFont="1" applyFill="1" applyBorder="1" applyAlignment="1" applyProtection="1">
      <alignment horizontal="center"/>
    </xf>
    <xf numFmtId="0" fontId="1" fillId="0" borderId="0" xfId="0" applyFont="1" applyFill="1" applyAlignment="1">
      <alignment horizontal="center"/>
    </xf>
    <xf numFmtId="0" fontId="22" fillId="8" borderId="0" xfId="0" applyFont="1" applyFill="1" applyAlignment="1" applyProtection="1">
      <alignment horizontal="center"/>
    </xf>
    <xf numFmtId="0" fontId="4" fillId="17" borderId="83" xfId="2" applyFont="1" applyFill="1" applyBorder="1" applyAlignment="1" applyProtection="1">
      <alignment horizontal="center" vertical="center" wrapText="1"/>
    </xf>
    <xf numFmtId="0" fontId="4" fillId="17" borderId="89" xfId="2" applyFont="1" applyFill="1" applyBorder="1" applyAlignment="1" applyProtection="1">
      <alignment horizontal="center" vertical="center" wrapText="1"/>
    </xf>
    <xf numFmtId="0" fontId="4" fillId="17" borderId="84" xfId="2" applyFont="1" applyFill="1" applyBorder="1" applyAlignment="1" applyProtection="1">
      <alignment horizontal="center" vertical="center" wrapText="1"/>
    </xf>
    <xf numFmtId="0" fontId="4" fillId="17" borderId="90" xfId="2" applyFont="1" applyFill="1" applyBorder="1" applyAlignment="1" applyProtection="1">
      <alignment horizontal="center" vertical="center" wrapText="1"/>
    </xf>
    <xf numFmtId="0" fontId="33" fillId="0" borderId="74" xfId="0" applyFont="1" applyBorder="1" applyAlignment="1" applyProtection="1">
      <alignment horizontal="center" wrapText="1"/>
    </xf>
    <xf numFmtId="0" fontId="33" fillId="0" borderId="75" xfId="0" applyFont="1" applyBorder="1" applyAlignment="1" applyProtection="1">
      <alignment horizontal="center" wrapText="1"/>
    </xf>
    <xf numFmtId="0" fontId="33" fillId="0" borderId="77" xfId="0" applyFont="1" applyBorder="1" applyAlignment="1" applyProtection="1">
      <alignment horizontal="center" wrapText="1"/>
    </xf>
    <xf numFmtId="1" fontId="10" fillId="18" borderId="40" xfId="0" applyNumberFormat="1" applyFont="1" applyFill="1" applyBorder="1" applyAlignment="1" applyProtection="1">
      <alignment horizontal="center" vertical="center"/>
    </xf>
    <xf numFmtId="1" fontId="10" fillId="18" borderId="41" xfId="0" applyNumberFormat="1" applyFont="1" applyFill="1" applyBorder="1" applyAlignment="1" applyProtection="1">
      <alignment horizontal="center" vertical="center"/>
    </xf>
    <xf numFmtId="1" fontId="10" fillId="18" borderId="42" xfId="0" applyNumberFormat="1" applyFont="1" applyFill="1" applyBorder="1" applyAlignment="1" applyProtection="1">
      <alignment horizontal="center" vertical="center"/>
    </xf>
    <xf numFmtId="0" fontId="22" fillId="0" borderId="70"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50" xfId="0" applyFont="1" applyBorder="1" applyAlignment="1">
      <alignment horizontal="center" vertical="center" wrapText="1"/>
    </xf>
    <xf numFmtId="0" fontId="20" fillId="0" borderId="73" xfId="0" applyFont="1" applyBorder="1" applyAlignment="1">
      <alignment horizontal="center" vertical="top" wrapText="1"/>
    </xf>
    <xf numFmtId="0" fontId="20" fillId="0" borderId="72" xfId="0" applyFont="1" applyBorder="1" applyAlignment="1">
      <alignment horizontal="center" vertical="top" wrapText="1"/>
    </xf>
    <xf numFmtId="0" fontId="20" fillId="0" borderId="69" xfId="0" applyFont="1" applyBorder="1" applyAlignment="1">
      <alignment horizontal="center" vertical="top" wrapText="1"/>
    </xf>
    <xf numFmtId="0" fontId="20" fillId="0" borderId="52" xfId="0" applyFont="1" applyBorder="1" applyAlignment="1">
      <alignment horizontal="center" vertical="top" wrapText="1"/>
    </xf>
    <xf numFmtId="0" fontId="11" fillId="0" borderId="0" xfId="0" applyFont="1" applyAlignment="1">
      <alignment horizontal="center"/>
    </xf>
    <xf numFmtId="0" fontId="0" fillId="0" borderId="0" xfId="0" applyAlignment="1">
      <alignment horizontal="center" wrapText="1"/>
    </xf>
    <xf numFmtId="0" fontId="27" fillId="0" borderId="0" xfId="0" applyFont="1" applyAlignment="1">
      <alignment horizontal="center" wrapText="1"/>
    </xf>
    <xf numFmtId="0" fontId="27" fillId="0" borderId="0" xfId="0" applyFont="1" applyAlignment="1">
      <alignment horizontal="left" vertical="center"/>
    </xf>
    <xf numFmtId="0" fontId="27" fillId="0" borderId="0" xfId="0" applyFont="1" applyAlignment="1">
      <alignment horizontal="left" wrapText="1"/>
    </xf>
    <xf numFmtId="0" fontId="27" fillId="0" borderId="0" xfId="0" applyFont="1" applyAlignment="1">
      <alignment horizontal="left"/>
    </xf>
    <xf numFmtId="0" fontId="1" fillId="0" borderId="0" xfId="0" applyFont="1" applyFill="1" applyAlignment="1" applyProtection="1">
      <alignment horizontal="right" vertical="center" textRotation="180" wrapText="1"/>
    </xf>
    <xf numFmtId="0" fontId="0" fillId="0" borderId="0" xfId="0" applyFill="1" applyAlignment="1" applyProtection="1">
      <alignment horizontal="right" vertical="center" textRotation="180" wrapText="1"/>
    </xf>
    <xf numFmtId="0" fontId="29" fillId="0" borderId="0" xfId="0" applyFont="1" applyAlignment="1">
      <alignment horizontal="center"/>
    </xf>
    <xf numFmtId="0" fontId="0" fillId="0" borderId="0" xfId="0" applyAlignment="1">
      <alignment horizontal="center"/>
    </xf>
    <xf numFmtId="0" fontId="15" fillId="0" borderId="0" xfId="0" applyFont="1" applyFill="1" applyBorder="1" applyAlignment="1" applyProtection="1">
      <alignment horizontal="center" vertical="center" wrapText="1"/>
    </xf>
  </cellXfs>
  <cellStyles count="6">
    <cellStyle name="20% - Accent6" xfId="5" builtinId="50"/>
    <cellStyle name="Good" xfId="3" builtinId="26"/>
    <cellStyle name="Heading 3" xfId="2" builtinId="18"/>
    <cellStyle name="Input" xfId="4" builtinId="20"/>
    <cellStyle name="Normal" xfId="0" builtinId="0"/>
    <cellStyle name="Percent" xfId="1" builtinId="5"/>
  </cellStyles>
  <dxfs count="2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0"/>
      </font>
      <fill>
        <patternFill>
          <bgColor rgb="FFFF0000"/>
        </patternFill>
      </fill>
    </dxf>
  </dxfs>
  <tableStyles count="0" defaultTableStyle="TableStyleMedium2" defaultPivotStyle="PivotStyleLight16"/>
  <colors>
    <mruColors>
      <color rgb="FFFFCC99"/>
      <color rgb="FF92D050"/>
      <color rgb="FF97DE42"/>
      <color rgb="FF00CC00"/>
      <color rgb="FF8AF2B9"/>
      <color rgb="FF7CF082"/>
      <color rgb="FF42DA66"/>
      <color rgb="FF37EE2E"/>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buildingcenter.org" TargetMode="External"/><Relationship Id="rId4" Type="http://schemas.openxmlformats.org/officeDocument/2006/relationships/hyperlink" Target="https://www.ahridirectory.org/Search/SearchHome?ReturnUrl=/"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9.jpeg"/><Relationship Id="rId7" Type="http://schemas.openxmlformats.org/officeDocument/2006/relationships/image" Target="../media/image11.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532401</xdr:colOff>
      <xdr:row>0</xdr:row>
      <xdr:rowOff>1554480</xdr:rowOff>
    </xdr:to>
    <xdr:pic>
      <xdr:nvPicPr>
        <xdr:cNvPr id="2" name="Picture 1" descr="BBSC Logo">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580401" cy="155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xdr:colOff>
      <xdr:row>0</xdr:row>
      <xdr:rowOff>1701165</xdr:rowOff>
    </xdr:from>
    <xdr:to>
      <xdr:col>10</xdr:col>
      <xdr:colOff>8217</xdr:colOff>
      <xdr:row>0</xdr:row>
      <xdr:rowOff>2567940</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6185" y="1701165"/>
          <a:ext cx="2490432" cy="866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66675</xdr:colOff>
      <xdr:row>1</xdr:row>
      <xdr:rowOff>193173</xdr:rowOff>
    </xdr:from>
    <xdr:ext cx="11049000" cy="718466"/>
    <xdr:sp macro="" textlink="">
      <xdr:nvSpPr>
        <xdr:cNvPr id="2" name="Rectangle 1">
          <a:extLst>
            <a:ext uri="{FF2B5EF4-FFF2-40B4-BE49-F238E27FC236}">
              <a16:creationId xmlns="" xmlns:a16="http://schemas.microsoft.com/office/drawing/2014/main" id="{00000000-0008-0000-0100-000002000000}"/>
            </a:ext>
          </a:extLst>
        </xdr:cNvPr>
        <xdr:cNvSpPr/>
      </xdr:nvSpPr>
      <xdr:spPr>
        <a:xfrm>
          <a:off x="323850" y="1393323"/>
          <a:ext cx="11049000" cy="718466"/>
        </a:xfrm>
        <a:prstGeom prst="rect">
          <a:avLst/>
        </a:prstGeom>
        <a:noFill/>
      </xdr:spPr>
      <xdr:txBody>
        <a:bodyPr wrap="square" lIns="91440" tIns="45720" rIns="91440" bIns="45720">
          <a:spAutoFit/>
        </a:bodyPr>
        <a:lstStyle/>
        <a:p>
          <a:pPr algn="ctr"/>
          <a:endParaRPr lang="en-US" sz="4000" b="1" cap="none" spc="200" baseline="0">
            <a:ln w="29210">
              <a:solidFill>
                <a:schemeClr val="accent3">
                  <a:tint val="10000"/>
                </a:schemeClr>
              </a:solidFill>
            </a:ln>
            <a:solidFill>
              <a:schemeClr val="accent3">
                <a:satMod val="200000"/>
                <a:alpha val="50000"/>
              </a:schemeClr>
            </a:solidFill>
            <a:effectLst>
              <a:innerShdw blurRad="50800" dist="50800" dir="8100000">
                <a:srgbClr val="7D7D7D">
                  <a:alpha val="73000"/>
                </a:srgbClr>
              </a:innerShdw>
            </a:effectLst>
          </a:endParaRPr>
        </a:p>
      </xdr:txBody>
    </xdr:sp>
    <xdr:clientData/>
  </xdr:oneCellAnchor>
  <xdr:twoCellAnchor>
    <xdr:from>
      <xdr:col>4</xdr:col>
      <xdr:colOff>261779</xdr:colOff>
      <xdr:row>0</xdr:row>
      <xdr:rowOff>233894</xdr:rowOff>
    </xdr:from>
    <xdr:to>
      <xdr:col>7</xdr:col>
      <xdr:colOff>104775</xdr:colOff>
      <xdr:row>0</xdr:row>
      <xdr:rowOff>1000125</xdr:rowOff>
    </xdr:to>
    <xdr:sp macro="" textlink="">
      <xdr:nvSpPr>
        <xdr:cNvPr id="4" name="TextBox 3">
          <a:extLst>
            <a:ext uri="{FF2B5EF4-FFF2-40B4-BE49-F238E27FC236}">
              <a16:creationId xmlns="" xmlns:a16="http://schemas.microsoft.com/office/drawing/2014/main" id="{00000000-0008-0000-0100-000004000000}"/>
            </a:ext>
          </a:extLst>
        </xdr:cNvPr>
        <xdr:cNvSpPr txBox="1"/>
      </xdr:nvSpPr>
      <xdr:spPr>
        <a:xfrm>
          <a:off x="3462179" y="233894"/>
          <a:ext cx="2624296" cy="766231"/>
        </a:xfrm>
        <a:prstGeom prst="rect">
          <a:avLst/>
        </a:prstGeom>
        <a:solidFill>
          <a:schemeClr val="lt1"/>
        </a:solidFill>
        <a:ln w="3810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You may need to click "Enable Editing" (above) in order for the Calculator to function properly.</a:t>
          </a:r>
          <a:r>
            <a:rPr lang="en-US" sz="1400">
              <a:solidFill>
                <a:srgbClr val="FF0000"/>
              </a:solidFill>
            </a:rPr>
            <a:t> </a:t>
          </a:r>
        </a:p>
      </xdr:txBody>
    </xdr:sp>
    <xdr:clientData/>
  </xdr:twoCellAnchor>
  <xdr:twoCellAnchor editAs="oneCell">
    <xdr:from>
      <xdr:col>0</xdr:col>
      <xdr:colOff>230716</xdr:colOff>
      <xdr:row>0</xdr:row>
      <xdr:rowOff>87841</xdr:rowOff>
    </xdr:from>
    <xdr:to>
      <xdr:col>3</xdr:col>
      <xdr:colOff>684741</xdr:colOff>
      <xdr:row>1</xdr:row>
      <xdr:rowOff>49741</xdr:rowOff>
    </xdr:to>
    <xdr:pic>
      <xdr:nvPicPr>
        <xdr:cNvPr id="5" name="Picture 4" descr="BBSC Logo">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87841"/>
          <a:ext cx="26733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12701</xdr:colOff>
      <xdr:row>0</xdr:row>
      <xdr:rowOff>192617</xdr:rowOff>
    </xdr:from>
    <xdr:to>
      <xdr:col>11</xdr:col>
      <xdr:colOff>70452</xdr:colOff>
      <xdr:row>0</xdr:row>
      <xdr:rowOff>1134533</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5476" y="192617"/>
          <a:ext cx="2629501" cy="941916"/>
        </a:xfrm>
        <a:prstGeom prst="rect">
          <a:avLst/>
        </a:prstGeom>
      </xdr:spPr>
    </xdr:pic>
    <xdr:clientData/>
  </xdr:twoCellAnchor>
  <xdr:oneCellAnchor>
    <xdr:from>
      <xdr:col>2</xdr:col>
      <xdr:colOff>719666</xdr:colOff>
      <xdr:row>1</xdr:row>
      <xdr:rowOff>127000</xdr:rowOff>
    </xdr:from>
    <xdr:ext cx="5867400" cy="655885"/>
    <xdr:sp macro="" textlink="">
      <xdr:nvSpPr>
        <xdr:cNvPr id="8" name="Rectangle 7">
          <a:extLst>
            <a:ext uri="{FF2B5EF4-FFF2-40B4-BE49-F238E27FC236}">
              <a16:creationId xmlns="" xmlns:a16="http://schemas.microsoft.com/office/drawing/2014/main" id="{00000000-0008-0000-0100-000008000000}"/>
            </a:ext>
          </a:extLst>
        </xdr:cNvPr>
        <xdr:cNvSpPr/>
      </xdr:nvSpPr>
      <xdr:spPr>
        <a:xfrm>
          <a:off x="1957916" y="1322917"/>
          <a:ext cx="5867400" cy="655885"/>
        </a:xfrm>
        <a:prstGeom prst="rect">
          <a:avLst/>
        </a:prstGeom>
        <a:noFill/>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0" normalizeH="0" baseline="0" noProof="0">
              <a:ln w="0"/>
              <a:solidFill>
                <a:srgbClr val="00CC00"/>
              </a:solidFill>
              <a:effectLst>
                <a:outerShdw blurRad="50800" dist="38100" dir="2700000" algn="tl" rotWithShape="0">
                  <a:prstClr val="black">
                    <a:alpha val="80000"/>
                  </a:prstClr>
                </a:outerShdw>
              </a:effectLst>
              <a:uLnTx/>
              <a:uFillTx/>
            </a:rPr>
            <a:t>Averaging Calculators</a:t>
          </a:r>
        </a:p>
      </xdr:txBody>
    </xdr:sp>
    <xdr:clientData/>
  </xdr:oneCellAnchor>
  <xdr:twoCellAnchor>
    <xdr:from>
      <xdr:col>3</xdr:col>
      <xdr:colOff>371476</xdr:colOff>
      <xdr:row>3</xdr:row>
      <xdr:rowOff>57151</xdr:rowOff>
    </xdr:from>
    <xdr:to>
      <xdr:col>7</xdr:col>
      <xdr:colOff>952500</xdr:colOff>
      <xdr:row>5</xdr:row>
      <xdr:rowOff>28576</xdr:rowOff>
    </xdr:to>
    <xdr:sp macro="" textlink="">
      <xdr:nvSpPr>
        <xdr:cNvPr id="7" name="TextBox 6">
          <a:extLst>
            <a:ext uri="{FF2B5EF4-FFF2-40B4-BE49-F238E27FC236}">
              <a16:creationId xmlns="" xmlns:a16="http://schemas.microsoft.com/office/drawing/2014/main" id="{00000000-0008-0000-0100-000007000000}"/>
            </a:ext>
          </a:extLst>
        </xdr:cNvPr>
        <xdr:cNvSpPr txBox="1"/>
      </xdr:nvSpPr>
      <xdr:spPr>
        <a:xfrm>
          <a:off x="2590801" y="2409826"/>
          <a:ext cx="4343399" cy="304800"/>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rgbClr val="FF0000"/>
              </a:solidFill>
            </a:rPr>
            <a:t>Always hit</a:t>
          </a:r>
          <a:r>
            <a:rPr lang="en-US" sz="1200" b="0" baseline="0">
              <a:solidFill>
                <a:srgbClr val="FF0000"/>
              </a:solidFill>
            </a:rPr>
            <a:t> your "Enter" or "Tab" button after entering your values</a:t>
          </a:r>
          <a:r>
            <a:rPr lang="en-US" sz="1200" b="0">
              <a:solidFill>
                <a:srgbClr val="FF0000"/>
              </a:solidFill>
            </a:rPr>
            <a:t>.</a:t>
          </a:r>
          <a:endParaRPr lang="en-US" sz="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1057276</xdr:colOff>
      <xdr:row>0</xdr:row>
      <xdr:rowOff>209550</xdr:rowOff>
    </xdr:from>
    <xdr:to>
      <xdr:col>5</xdr:col>
      <xdr:colOff>400051</xdr:colOff>
      <xdr:row>1</xdr:row>
      <xdr:rowOff>476250</xdr:rowOff>
    </xdr:to>
    <xdr:sp macro="" textlink="">
      <xdr:nvSpPr>
        <xdr:cNvPr id="3" name="TextBox 2">
          <a:extLst>
            <a:ext uri="{FF2B5EF4-FFF2-40B4-BE49-F238E27FC236}">
              <a16:creationId xmlns="" xmlns:a16="http://schemas.microsoft.com/office/drawing/2014/main" id="{00000000-0008-0000-0200-000003000000}"/>
            </a:ext>
          </a:extLst>
        </xdr:cNvPr>
        <xdr:cNvSpPr txBox="1"/>
      </xdr:nvSpPr>
      <xdr:spPr>
        <a:xfrm>
          <a:off x="3257551" y="209550"/>
          <a:ext cx="2628900" cy="800100"/>
        </a:xfrm>
        <a:prstGeom prst="rect">
          <a:avLst/>
        </a:prstGeom>
        <a:solidFill>
          <a:schemeClr val="lt1"/>
        </a:solidFill>
        <a:ln w="3810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You may need to click "Enable Editing" (above) in order for the Calculator to function properly.</a:t>
          </a:r>
          <a:r>
            <a:rPr lang="en-US" sz="1400">
              <a:solidFill>
                <a:srgbClr val="FF0000"/>
              </a:solidFill>
            </a:rPr>
            <a:t> </a:t>
          </a:r>
        </a:p>
      </xdr:txBody>
    </xdr:sp>
    <xdr:clientData/>
  </xdr:twoCellAnchor>
  <xdr:twoCellAnchor>
    <xdr:from>
      <xdr:col>1</xdr:col>
      <xdr:colOff>628651</xdr:colOff>
      <xdr:row>5</xdr:row>
      <xdr:rowOff>0</xdr:rowOff>
    </xdr:from>
    <xdr:to>
      <xdr:col>6</xdr:col>
      <xdr:colOff>238126</xdr:colOff>
      <xdr:row>5</xdr:row>
      <xdr:rowOff>0</xdr:rowOff>
    </xdr:to>
    <xdr:sp macro="" textlink="">
      <xdr:nvSpPr>
        <xdr:cNvPr id="4" name="TextBox 3">
          <a:extLst>
            <a:ext uri="{FF2B5EF4-FFF2-40B4-BE49-F238E27FC236}">
              <a16:creationId xmlns="" xmlns:a16="http://schemas.microsoft.com/office/drawing/2014/main" id="{00000000-0008-0000-0200-000004000000}"/>
            </a:ext>
          </a:extLst>
        </xdr:cNvPr>
        <xdr:cNvSpPr txBox="1"/>
      </xdr:nvSpPr>
      <xdr:spPr>
        <a:xfrm>
          <a:off x="942976" y="2238375"/>
          <a:ext cx="539115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285750</xdr:colOff>
      <xdr:row>19</xdr:row>
      <xdr:rowOff>76200</xdr:rowOff>
    </xdr:from>
    <xdr:to>
      <xdr:col>2</xdr:col>
      <xdr:colOff>1355725</xdr:colOff>
      <xdr:row>29</xdr:row>
      <xdr:rowOff>133350</xdr:rowOff>
    </xdr:to>
    <xdr:pic>
      <xdr:nvPicPr>
        <xdr:cNvPr id="5" name="Picture 4">
          <a:extLst>
            <a:ext uri="{FF2B5EF4-FFF2-40B4-BE49-F238E27FC236}">
              <a16:creationId xmlns="" xmlns:a16="http://schemas.microsoft.com/office/drawing/2014/main" id="{00000000-0008-0000-0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297" t="27404" r="48304" b="3207"/>
        <a:stretch/>
      </xdr:blipFill>
      <xdr:spPr bwMode="auto">
        <a:xfrm>
          <a:off x="600075" y="6772275"/>
          <a:ext cx="2967355" cy="2581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38100</xdr:colOff>
      <xdr:row>19</xdr:row>
      <xdr:rowOff>114300</xdr:rowOff>
    </xdr:from>
    <xdr:to>
      <xdr:col>6</xdr:col>
      <xdr:colOff>992505</xdr:colOff>
      <xdr:row>29</xdr:row>
      <xdr:rowOff>133351</xdr:rowOff>
    </xdr:to>
    <xdr:pic>
      <xdr:nvPicPr>
        <xdr:cNvPr id="6" name="Picture 5">
          <a:extLst>
            <a:ext uri="{FF2B5EF4-FFF2-40B4-BE49-F238E27FC236}">
              <a16:creationId xmlns="" xmlns:a16="http://schemas.microsoft.com/office/drawing/2014/main" id="{00000000-0008-0000-02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009" t="2333" r="33348" b="16617"/>
        <a:stretch/>
      </xdr:blipFill>
      <xdr:spPr bwMode="auto">
        <a:xfrm>
          <a:off x="4181475" y="6810375"/>
          <a:ext cx="2907030" cy="254317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161925</xdr:colOff>
      <xdr:row>31</xdr:row>
      <xdr:rowOff>85725</xdr:rowOff>
    </xdr:from>
    <xdr:to>
      <xdr:col>4</xdr:col>
      <xdr:colOff>421005</xdr:colOff>
      <xdr:row>44</xdr:row>
      <xdr:rowOff>129540</xdr:rowOff>
    </xdr:to>
    <xdr:pic>
      <xdr:nvPicPr>
        <xdr:cNvPr id="7" name="Picture 6">
          <a:extLst>
            <a:ext uri="{FF2B5EF4-FFF2-40B4-BE49-F238E27FC236}">
              <a16:creationId xmlns="" xmlns:a16="http://schemas.microsoft.com/office/drawing/2014/main" id="{00000000-0008-0000-0200-000007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607" t="25947" r="37414" b="3790"/>
        <a:stretch/>
      </xdr:blipFill>
      <xdr:spPr bwMode="auto">
        <a:xfrm>
          <a:off x="2362200" y="9696450"/>
          <a:ext cx="2907030" cy="2562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85725</xdr:colOff>
      <xdr:row>0</xdr:row>
      <xdr:rowOff>47625</xdr:rowOff>
    </xdr:from>
    <xdr:to>
      <xdr:col>2</xdr:col>
      <xdr:colOff>554355</xdr:colOff>
      <xdr:row>2</xdr:row>
      <xdr:rowOff>135255</xdr:rowOff>
    </xdr:to>
    <xdr:pic>
      <xdr:nvPicPr>
        <xdr:cNvPr id="8" name="Picture 7" descr="BBSC Logo">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47625"/>
          <a:ext cx="26765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1314451</xdr:colOff>
      <xdr:row>21</xdr:row>
      <xdr:rowOff>638175</xdr:rowOff>
    </xdr:from>
    <xdr:to>
      <xdr:col>2</xdr:col>
      <xdr:colOff>533401</xdr:colOff>
      <xdr:row>22</xdr:row>
      <xdr:rowOff>180975</xdr:rowOff>
    </xdr:to>
    <xdr:sp macro="" textlink="">
      <xdr:nvSpPr>
        <xdr:cNvPr id="9" name="TextBox 8">
          <a:extLst>
            <a:ext uri="{FF2B5EF4-FFF2-40B4-BE49-F238E27FC236}">
              <a16:creationId xmlns="" xmlns:a16="http://schemas.microsoft.com/office/drawing/2014/main" id="{00000000-0008-0000-0200-000009000000}"/>
            </a:ext>
          </a:extLst>
        </xdr:cNvPr>
        <xdr:cNvSpPr txBox="1"/>
      </xdr:nvSpPr>
      <xdr:spPr>
        <a:xfrm>
          <a:off x="1628776" y="7743825"/>
          <a:ext cx="110490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few</a:t>
          </a:r>
          <a:r>
            <a:rPr lang="en-US" sz="1100" baseline="0"/>
            <a:t> or no gaps</a:t>
          </a:r>
          <a:endParaRPr lang="en-US" sz="1100"/>
        </a:p>
      </xdr:txBody>
    </xdr:sp>
    <xdr:clientData/>
  </xdr:twoCellAnchor>
  <xdr:twoCellAnchor>
    <xdr:from>
      <xdr:col>4</xdr:col>
      <xdr:colOff>438151</xdr:colOff>
      <xdr:row>21</xdr:row>
      <xdr:rowOff>619125</xdr:rowOff>
    </xdr:from>
    <xdr:to>
      <xdr:col>5</xdr:col>
      <xdr:colOff>542925</xdr:colOff>
      <xdr:row>22</xdr:row>
      <xdr:rowOff>161925</xdr:rowOff>
    </xdr:to>
    <xdr:sp macro="" textlink="">
      <xdr:nvSpPr>
        <xdr:cNvPr id="10" name="TextBox 9">
          <a:extLst>
            <a:ext uri="{FF2B5EF4-FFF2-40B4-BE49-F238E27FC236}">
              <a16:creationId xmlns="" xmlns:a16="http://schemas.microsoft.com/office/drawing/2014/main" id="{00000000-0008-0000-0200-00000A000000}"/>
            </a:ext>
          </a:extLst>
        </xdr:cNvPr>
        <xdr:cNvSpPr txBox="1"/>
      </xdr:nvSpPr>
      <xdr:spPr>
        <a:xfrm>
          <a:off x="5191126" y="7724775"/>
          <a:ext cx="838199"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2.5% gaps</a:t>
          </a:r>
        </a:p>
      </xdr:txBody>
    </xdr:sp>
    <xdr:clientData/>
  </xdr:twoCellAnchor>
  <xdr:twoCellAnchor>
    <xdr:from>
      <xdr:col>2</xdr:col>
      <xdr:colOff>1238251</xdr:colOff>
      <xdr:row>36</xdr:row>
      <xdr:rowOff>85725</xdr:rowOff>
    </xdr:from>
    <xdr:to>
      <xdr:col>3</xdr:col>
      <xdr:colOff>133350</xdr:colOff>
      <xdr:row>38</xdr:row>
      <xdr:rowOff>19050</xdr:rowOff>
    </xdr:to>
    <xdr:sp macro="" textlink="">
      <xdr:nvSpPr>
        <xdr:cNvPr id="11" name="TextBox 10">
          <a:extLst>
            <a:ext uri="{FF2B5EF4-FFF2-40B4-BE49-F238E27FC236}">
              <a16:creationId xmlns="" xmlns:a16="http://schemas.microsoft.com/office/drawing/2014/main" id="{00000000-0008-0000-0200-00000B000000}"/>
            </a:ext>
          </a:extLst>
        </xdr:cNvPr>
        <xdr:cNvSpPr txBox="1"/>
      </xdr:nvSpPr>
      <xdr:spPr>
        <a:xfrm>
          <a:off x="3438526" y="10677525"/>
          <a:ext cx="838199"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5%+ gaps</a:t>
          </a:r>
        </a:p>
      </xdr:txBody>
    </xdr:sp>
    <xdr:clientData/>
  </xdr:twoCellAnchor>
  <xdr:twoCellAnchor editAs="oneCell">
    <xdr:from>
      <xdr:col>6</xdr:col>
      <xdr:colOff>447675</xdr:colOff>
      <xdr:row>0</xdr:row>
      <xdr:rowOff>114300</xdr:rowOff>
    </xdr:from>
    <xdr:to>
      <xdr:col>9</xdr:col>
      <xdr:colOff>314922</xdr:colOff>
      <xdr:row>1</xdr:row>
      <xdr:rowOff>440055</xdr:rowOff>
    </xdr:to>
    <xdr:pic>
      <xdr:nvPicPr>
        <xdr:cNvPr id="12" name="Picture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43675" y="114300"/>
          <a:ext cx="2429472" cy="866775"/>
        </a:xfrm>
        <a:prstGeom prst="rect">
          <a:avLst/>
        </a:prstGeom>
      </xdr:spPr>
    </xdr:pic>
    <xdr:clientData/>
  </xdr:twoCellAnchor>
  <xdr:oneCellAnchor>
    <xdr:from>
      <xdr:col>1</xdr:col>
      <xdr:colOff>1524000</xdr:colOff>
      <xdr:row>3</xdr:row>
      <xdr:rowOff>47625</xdr:rowOff>
    </xdr:from>
    <xdr:ext cx="5867400" cy="655885"/>
    <xdr:sp macro="" textlink="">
      <xdr:nvSpPr>
        <xdr:cNvPr id="15" name="Rectangle 14">
          <a:extLst>
            <a:ext uri="{FF2B5EF4-FFF2-40B4-BE49-F238E27FC236}">
              <a16:creationId xmlns="" xmlns:a16="http://schemas.microsoft.com/office/drawing/2014/main" id="{00000000-0008-0000-0200-00000F000000}"/>
            </a:ext>
          </a:extLst>
        </xdr:cNvPr>
        <xdr:cNvSpPr/>
      </xdr:nvSpPr>
      <xdr:spPr>
        <a:xfrm>
          <a:off x="1838325" y="1438275"/>
          <a:ext cx="5867400" cy="655885"/>
        </a:xfrm>
        <a:prstGeom prst="rect">
          <a:avLst/>
        </a:prstGeom>
        <a:noFill/>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0" normalizeH="0" baseline="0" noProof="0">
              <a:ln w="0"/>
              <a:solidFill>
                <a:srgbClr val="00CC00"/>
              </a:solidFill>
              <a:effectLst>
                <a:outerShdw blurRad="50800" dist="38100" dir="2700000" algn="tl" rotWithShape="0">
                  <a:prstClr val="black">
                    <a:alpha val="80000"/>
                  </a:prstClr>
                </a:outerShdw>
              </a:effectLst>
              <a:uLnTx/>
              <a:uFillTx/>
            </a:rPr>
            <a:t>Insulation De-Rate Calculator</a:t>
          </a:r>
        </a:p>
      </xdr:txBody>
    </xdr:sp>
    <xdr:clientData/>
  </xdr:oneCellAnchor>
  <xdr:oneCellAnchor>
    <xdr:from>
      <xdr:col>3</xdr:col>
      <xdr:colOff>438150</xdr:colOff>
      <xdr:row>6</xdr:row>
      <xdr:rowOff>1</xdr:rowOff>
    </xdr:from>
    <xdr:ext cx="2724150" cy="895350"/>
    <xdr:sp macro="" textlink="">
      <xdr:nvSpPr>
        <xdr:cNvPr id="2" name="TextBox 1"/>
        <xdr:cNvSpPr txBox="1"/>
      </xdr:nvSpPr>
      <xdr:spPr>
        <a:xfrm>
          <a:off x="4667250" y="2457451"/>
          <a:ext cx="2724150" cy="895350"/>
        </a:xfrm>
        <a:prstGeom prst="rect">
          <a:avLst/>
        </a:prstGeom>
        <a:solidFill>
          <a:srgbClr val="FFFF00"/>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i="0" u="none" strike="noStrike">
              <a:solidFill>
                <a:schemeClr val="tx1"/>
              </a:solidFill>
              <a:effectLst/>
              <a:latin typeface="+mn-lt"/>
              <a:ea typeface="+mn-ea"/>
              <a:cs typeface="+mn-cs"/>
            </a:rPr>
            <a:t>Click "Enter" or "Tab" after entering or changing the Depth (inches) value. Cells that change to red are irrelevant and will be ignored during the calculation.</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551112</xdr:colOff>
      <xdr:row>9</xdr:row>
      <xdr:rowOff>114300</xdr:rowOff>
    </xdr:from>
    <xdr:to>
      <xdr:col>10</xdr:col>
      <xdr:colOff>142874</xdr:colOff>
      <xdr:row>24</xdr:row>
      <xdr:rowOff>28892</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770312" y="1828800"/>
          <a:ext cx="5154362" cy="2772092"/>
        </a:xfrm>
        <a:prstGeom prst="rect">
          <a:avLst/>
        </a:prstGeom>
        <a:ln>
          <a:solidFill>
            <a:sysClr val="windowText" lastClr="000000"/>
          </a:solidFill>
        </a:ln>
      </xdr:spPr>
    </xdr:pic>
    <xdr:clientData/>
  </xdr:twoCellAnchor>
  <xdr:twoCellAnchor editAs="oneCell">
    <xdr:from>
      <xdr:col>0</xdr:col>
      <xdr:colOff>0</xdr:colOff>
      <xdr:row>0</xdr:row>
      <xdr:rowOff>0</xdr:rowOff>
    </xdr:from>
    <xdr:to>
      <xdr:col>3</xdr:col>
      <xdr:colOff>581025</xdr:colOff>
      <xdr:row>6</xdr:row>
      <xdr:rowOff>19050</xdr:rowOff>
    </xdr:to>
    <xdr:pic>
      <xdr:nvPicPr>
        <xdr:cNvPr id="4" name="Picture 3" descr="BBSC Logo">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6765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752475</xdr:colOff>
      <xdr:row>0</xdr:row>
      <xdr:rowOff>114300</xdr:rowOff>
    </xdr:from>
    <xdr:to>
      <xdr:col>12</xdr:col>
      <xdr:colOff>400647</xdr:colOff>
      <xdr:row>5</xdr:row>
      <xdr:rowOff>28575</xdr:rowOff>
    </xdr:to>
    <xdr:pic>
      <xdr:nvPicPr>
        <xdr:cNvPr id="5" name="Picture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43675" y="114300"/>
          <a:ext cx="2429472" cy="866775"/>
        </a:xfrm>
        <a:prstGeom prst="rect">
          <a:avLst/>
        </a:prstGeom>
      </xdr:spPr>
    </xdr:pic>
    <xdr:clientData/>
  </xdr:twoCellAnchor>
  <xdr:twoCellAnchor>
    <xdr:from>
      <xdr:col>5</xdr:col>
      <xdr:colOff>57150</xdr:colOff>
      <xdr:row>0</xdr:row>
      <xdr:rowOff>152400</xdr:rowOff>
    </xdr:from>
    <xdr:to>
      <xdr:col>9</xdr:col>
      <xdr:colOff>238125</xdr:colOff>
      <xdr:row>4</xdr:row>
      <xdr:rowOff>152400</xdr:rowOff>
    </xdr:to>
    <xdr:sp macro="" textlink="">
      <xdr:nvSpPr>
        <xdr:cNvPr id="6" name="TextBox 5">
          <a:extLst>
            <a:ext uri="{FF2B5EF4-FFF2-40B4-BE49-F238E27FC236}">
              <a16:creationId xmlns="" xmlns:a16="http://schemas.microsoft.com/office/drawing/2014/main" id="{00000000-0008-0000-0300-000006000000}"/>
            </a:ext>
          </a:extLst>
        </xdr:cNvPr>
        <xdr:cNvSpPr txBox="1"/>
      </xdr:nvSpPr>
      <xdr:spPr>
        <a:xfrm>
          <a:off x="3371850" y="152400"/>
          <a:ext cx="2657475" cy="762000"/>
        </a:xfrm>
        <a:prstGeom prst="rect">
          <a:avLst/>
        </a:prstGeom>
        <a:solidFill>
          <a:schemeClr val="lt1"/>
        </a:solidFill>
        <a:ln w="3810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You may need to click "Enable Editing" (above) in order for the Calculator to function properly.</a:t>
          </a:r>
          <a:r>
            <a:rPr lang="en-US" sz="1400">
              <a:solidFill>
                <a:srgbClr val="FF0000"/>
              </a:solidFill>
            </a:rPr>
            <a:t> </a:t>
          </a:r>
        </a:p>
      </xdr:txBody>
    </xdr:sp>
    <xdr:clientData/>
  </xdr:twoCellAnchor>
  <xdr:oneCellAnchor>
    <xdr:from>
      <xdr:col>1</xdr:col>
      <xdr:colOff>438150</xdr:colOff>
      <xdr:row>5</xdr:row>
      <xdr:rowOff>28575</xdr:rowOff>
    </xdr:from>
    <xdr:ext cx="6600825" cy="655885"/>
    <xdr:sp macro="" textlink="">
      <xdr:nvSpPr>
        <xdr:cNvPr id="9" name="Rectangle 8">
          <a:extLst>
            <a:ext uri="{FF2B5EF4-FFF2-40B4-BE49-F238E27FC236}">
              <a16:creationId xmlns="" xmlns:a16="http://schemas.microsoft.com/office/drawing/2014/main" id="{00000000-0008-0000-0300-000009000000}"/>
            </a:ext>
          </a:extLst>
        </xdr:cNvPr>
        <xdr:cNvSpPr/>
      </xdr:nvSpPr>
      <xdr:spPr>
        <a:xfrm>
          <a:off x="1047750" y="981075"/>
          <a:ext cx="6600825" cy="655885"/>
        </a:xfrm>
        <a:prstGeom prst="rect">
          <a:avLst/>
        </a:prstGeom>
        <a:noFill/>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0" normalizeH="0" baseline="0" noProof="0">
              <a:ln w="0"/>
              <a:solidFill>
                <a:srgbClr val="00CC00"/>
              </a:solidFill>
              <a:effectLst>
                <a:outerShdw blurRad="50800" dist="38100" dir="2700000" algn="tl" rotWithShape="0">
                  <a:prstClr val="black">
                    <a:alpha val="80000"/>
                  </a:prstClr>
                </a:outerShdw>
              </a:effectLst>
              <a:uLnTx/>
              <a:uFillTx/>
            </a:rPr>
            <a:t>Wall Insulation Default R-Values</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xdr:col>
      <xdr:colOff>50511</xdr:colOff>
      <xdr:row>0</xdr:row>
      <xdr:rowOff>0</xdr:rowOff>
    </xdr:from>
    <xdr:ext cx="184731" cy="843757"/>
    <xdr:sp macro="" textlink="">
      <xdr:nvSpPr>
        <xdr:cNvPr id="2" name="Rectangle 1">
          <a:extLst>
            <a:ext uri="{FF2B5EF4-FFF2-40B4-BE49-F238E27FC236}">
              <a16:creationId xmlns="" xmlns:a16="http://schemas.microsoft.com/office/drawing/2014/main" id="{00000000-0008-0000-0400-000002000000}"/>
            </a:ext>
          </a:extLst>
        </xdr:cNvPr>
        <xdr:cNvSpPr/>
      </xdr:nvSpPr>
      <xdr:spPr>
        <a:xfrm>
          <a:off x="4289136" y="0"/>
          <a:ext cx="184731" cy="843757"/>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endParaRPr lang="en-US" sz="4800" b="1" cap="none" spc="0">
            <a:ln/>
            <a:solidFill>
              <a:schemeClr val="accent3"/>
            </a:solidFill>
            <a:effectLst/>
          </a:endParaRPr>
        </a:p>
      </xdr:txBody>
    </xdr:sp>
    <xdr:clientData/>
  </xdr:oneCellAnchor>
  <xdr:twoCellAnchor>
    <xdr:from>
      <xdr:col>7</xdr:col>
      <xdr:colOff>0</xdr:colOff>
      <xdr:row>10</xdr:row>
      <xdr:rowOff>0</xdr:rowOff>
    </xdr:from>
    <xdr:to>
      <xdr:col>11</xdr:col>
      <xdr:colOff>95250</xdr:colOff>
      <xdr:row>14</xdr:row>
      <xdr:rowOff>47625</xdr:rowOff>
    </xdr:to>
    <xdr:sp macro="" textlink="">
      <xdr:nvSpPr>
        <xdr:cNvPr id="5" name="TextBox 4">
          <a:hlinkClick xmlns:r="http://schemas.openxmlformats.org/officeDocument/2006/relationships" r:id="rId1"/>
          <a:extLst>
            <a:ext uri="{FF2B5EF4-FFF2-40B4-BE49-F238E27FC236}">
              <a16:creationId xmlns="" xmlns:a16="http://schemas.microsoft.com/office/drawing/2014/main" id="{00000000-0008-0000-0400-000005000000}"/>
            </a:ext>
          </a:extLst>
        </xdr:cNvPr>
        <xdr:cNvSpPr txBox="1"/>
      </xdr:nvSpPr>
      <xdr:spPr>
        <a:xfrm>
          <a:off x="8391525" y="3429000"/>
          <a:ext cx="3390900" cy="809625"/>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tx2"/>
              </a:solidFill>
            </a:rPr>
            <a:t>To determine</a:t>
          </a:r>
          <a:r>
            <a:rPr lang="en-US" sz="1400" b="1" baseline="0">
              <a:solidFill>
                <a:schemeClr val="tx2"/>
              </a:solidFill>
            </a:rPr>
            <a:t> the year of manufacture from the equipment serial number, click here to go to:</a:t>
          </a:r>
          <a:r>
            <a:rPr lang="en-US" sz="1400" b="1" baseline="0">
              <a:solidFill>
                <a:srgbClr val="FF0000"/>
              </a:solidFill>
            </a:rPr>
            <a:t> www.buildingcenter.org. </a:t>
          </a:r>
          <a:r>
            <a:rPr lang="en-US" sz="1400">
              <a:solidFill>
                <a:srgbClr val="FF0000"/>
              </a:solidFill>
            </a:rPr>
            <a:t> </a:t>
          </a:r>
        </a:p>
      </xdr:txBody>
    </xdr:sp>
    <xdr:clientData/>
  </xdr:twoCellAnchor>
  <xdr:twoCellAnchor editAs="oneCell">
    <xdr:from>
      <xdr:col>0</xdr:col>
      <xdr:colOff>323850</xdr:colOff>
      <xdr:row>0</xdr:row>
      <xdr:rowOff>0</xdr:rowOff>
    </xdr:from>
    <xdr:to>
      <xdr:col>2</xdr:col>
      <xdr:colOff>114300</xdr:colOff>
      <xdr:row>1</xdr:row>
      <xdr:rowOff>95250</xdr:rowOff>
    </xdr:to>
    <xdr:pic>
      <xdr:nvPicPr>
        <xdr:cNvPr id="6" name="Picture 5" descr="BBSC Logo">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0"/>
          <a:ext cx="26765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495300</xdr:colOff>
      <xdr:row>0</xdr:row>
      <xdr:rowOff>142875</xdr:rowOff>
    </xdr:from>
    <xdr:to>
      <xdr:col>8</xdr:col>
      <xdr:colOff>467322</xdr:colOff>
      <xdr:row>0</xdr:row>
      <xdr:rowOff>1009650</xdr:rowOff>
    </xdr:to>
    <xdr:pic>
      <xdr:nvPicPr>
        <xdr:cNvPr id="7" name="Picture 6">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53275" y="142875"/>
          <a:ext cx="2429472" cy="866775"/>
        </a:xfrm>
        <a:prstGeom prst="rect">
          <a:avLst/>
        </a:prstGeom>
      </xdr:spPr>
    </xdr:pic>
    <xdr:clientData/>
  </xdr:twoCellAnchor>
  <xdr:oneCellAnchor>
    <xdr:from>
      <xdr:col>6</xdr:col>
      <xdr:colOff>276225</xdr:colOff>
      <xdr:row>27</xdr:row>
      <xdr:rowOff>47624</xdr:rowOff>
    </xdr:from>
    <xdr:ext cx="4991100" cy="266701"/>
    <xdr:sp macro="" textlink="">
      <xdr:nvSpPr>
        <xdr:cNvPr id="3" name="TextBox 2">
          <a:extLst>
            <a:ext uri="{FF2B5EF4-FFF2-40B4-BE49-F238E27FC236}">
              <a16:creationId xmlns="" xmlns:a16="http://schemas.microsoft.com/office/drawing/2014/main" id="{00000000-0008-0000-0400-000003000000}"/>
            </a:ext>
          </a:extLst>
        </xdr:cNvPr>
        <xdr:cNvSpPr txBox="1"/>
      </xdr:nvSpPr>
      <xdr:spPr>
        <a:xfrm>
          <a:off x="8372475" y="6210299"/>
          <a:ext cx="4991100" cy="266701"/>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tabLst>
              <a:tab pos="0" algn="l"/>
            </a:tabLst>
          </a:pPr>
          <a:r>
            <a:rPr lang="en-US" sz="1200" b="1" i="0" u="none" strike="noStrike">
              <a:solidFill>
                <a:schemeClr val="tx1"/>
              </a:solidFill>
              <a:effectLst/>
              <a:latin typeface="+mn-lt"/>
              <a:ea typeface="+mn-ea"/>
              <a:cs typeface="+mn-cs"/>
            </a:rPr>
            <a:t>Ground Coupled Heat Pump (aka Ground Source or Geothermal Heat Pump)</a:t>
          </a:r>
          <a:r>
            <a:rPr lang="en-US"/>
            <a:t> </a:t>
          </a:r>
          <a:endParaRPr lang="en-US" sz="1100" b="1"/>
        </a:p>
      </xdr:txBody>
    </xdr:sp>
    <xdr:clientData/>
  </xdr:oneCellAnchor>
  <xdr:oneCellAnchor>
    <xdr:from>
      <xdr:col>6</xdr:col>
      <xdr:colOff>276225</xdr:colOff>
      <xdr:row>28</xdr:row>
      <xdr:rowOff>123825</xdr:rowOff>
    </xdr:from>
    <xdr:ext cx="4991100" cy="1031693"/>
    <xdr:sp macro="" textlink="">
      <xdr:nvSpPr>
        <xdr:cNvPr id="9" name="TextBox 8">
          <a:hlinkClick xmlns:r="http://schemas.openxmlformats.org/officeDocument/2006/relationships" r:id="rId4"/>
          <a:extLst>
            <a:ext uri="{FF2B5EF4-FFF2-40B4-BE49-F238E27FC236}">
              <a16:creationId xmlns="" xmlns:a16="http://schemas.microsoft.com/office/drawing/2014/main" id="{00000000-0008-0000-0400-000009000000}"/>
            </a:ext>
          </a:extLst>
        </xdr:cNvPr>
        <xdr:cNvSpPr txBox="1"/>
      </xdr:nvSpPr>
      <xdr:spPr>
        <a:xfrm>
          <a:off x="8372475" y="6486525"/>
          <a:ext cx="4991100" cy="103169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i="0" u="none" strike="noStrike">
              <a:solidFill>
                <a:schemeClr val="tx1"/>
              </a:solidFill>
              <a:effectLst/>
              <a:latin typeface="+mn-lt"/>
              <a:ea typeface="+mn-ea"/>
              <a:cs typeface="+mn-cs"/>
            </a:rPr>
            <a:t>&gt; For </a:t>
          </a:r>
          <a:r>
            <a:rPr lang="en-US" sz="1200" b="1" i="0" u="none" strike="noStrike">
              <a:solidFill>
                <a:schemeClr val="tx1"/>
              </a:solidFill>
              <a:effectLst/>
              <a:latin typeface="+mn-lt"/>
              <a:ea typeface="+mn-ea"/>
              <a:cs typeface="+mn-cs"/>
            </a:rPr>
            <a:t>heating efficiency</a:t>
          </a:r>
          <a:r>
            <a:rPr lang="en-US" sz="1200" b="0" i="0" u="none" strike="noStrike">
              <a:solidFill>
                <a:schemeClr val="tx1"/>
              </a:solidFill>
              <a:effectLst/>
              <a:latin typeface="+mn-lt"/>
              <a:ea typeface="+mn-ea"/>
              <a:cs typeface="+mn-cs"/>
            </a:rPr>
            <a:t> you must enter the ARI-330 32F COP rating number, which you can determine for the specific unit by looking it up at </a:t>
          </a:r>
          <a:r>
            <a:rPr lang="en-US" sz="1200" b="0" i="0" u="sng" strike="noStrike">
              <a:solidFill>
                <a:schemeClr val="tx1"/>
              </a:solidFill>
              <a:effectLst/>
              <a:latin typeface="+mn-lt"/>
              <a:ea typeface="+mn-ea"/>
              <a:cs typeface="+mn-cs"/>
            </a:rPr>
            <a:t>www.ahridirectory.org</a:t>
          </a:r>
          <a:r>
            <a:rPr lang="en-US" sz="1200" b="0" i="0" u="none" strike="noStrike">
              <a:solidFill>
                <a:schemeClr val="tx1"/>
              </a:solidFill>
              <a:effectLst/>
              <a:latin typeface="+mn-lt"/>
              <a:ea typeface="+mn-ea"/>
              <a:cs typeface="+mn-cs"/>
            </a:rPr>
            <a:t> (you’ll need to enter the unit’s AHRI Certified Reference Number or the unit’s model number in the search field on the website).</a:t>
          </a:r>
          <a:r>
            <a:rPr lang="en-US" sz="1200"/>
            <a:t> </a:t>
          </a:r>
        </a:p>
      </xdr:txBody>
    </xdr:sp>
    <xdr:clientData/>
  </xdr:oneCellAnchor>
  <xdr:oneCellAnchor>
    <xdr:from>
      <xdr:col>6</xdr:col>
      <xdr:colOff>276225</xdr:colOff>
      <xdr:row>34</xdr:row>
      <xdr:rowOff>9525</xdr:rowOff>
    </xdr:from>
    <xdr:ext cx="4991100" cy="847725"/>
    <xdr:sp macro="" textlink="">
      <xdr:nvSpPr>
        <xdr:cNvPr id="10" name="TextBox 9">
          <a:extLst>
            <a:ext uri="{FF2B5EF4-FFF2-40B4-BE49-F238E27FC236}">
              <a16:creationId xmlns="" xmlns:a16="http://schemas.microsoft.com/office/drawing/2014/main" id="{00000000-0008-0000-0400-00000A000000}"/>
            </a:ext>
          </a:extLst>
        </xdr:cNvPr>
        <xdr:cNvSpPr txBox="1"/>
      </xdr:nvSpPr>
      <xdr:spPr>
        <a:xfrm>
          <a:off x="8372475" y="7524750"/>
          <a:ext cx="4991100" cy="847725"/>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i="0" u="none" strike="noStrike">
              <a:solidFill>
                <a:schemeClr val="tx1"/>
              </a:solidFill>
              <a:effectLst/>
              <a:latin typeface="+mn-lt"/>
              <a:ea typeface="+mn-ea"/>
              <a:cs typeface="+mn-cs"/>
            </a:rPr>
            <a:t>&gt; For </a:t>
          </a:r>
          <a:r>
            <a:rPr lang="en-US" sz="1200" b="1" i="0" u="none" strike="noStrike">
              <a:solidFill>
                <a:schemeClr val="tx1"/>
              </a:solidFill>
              <a:effectLst/>
              <a:latin typeface="+mn-lt"/>
              <a:ea typeface="+mn-ea"/>
              <a:cs typeface="+mn-cs"/>
            </a:rPr>
            <a:t>cooling efficiency</a:t>
          </a:r>
          <a:r>
            <a:rPr lang="en-US" sz="1200" b="0" i="0" u="none" strike="noStrike">
              <a:solidFill>
                <a:schemeClr val="tx1"/>
              </a:solidFill>
              <a:effectLst/>
              <a:latin typeface="+mn-lt"/>
              <a:ea typeface="+mn-ea"/>
              <a:cs typeface="+mn-cs"/>
            </a:rPr>
            <a:t> you must enter the ARI-330 77F COP rating number, which you can determine for the specific unit by looking it up at </a:t>
          </a:r>
          <a:r>
            <a:rPr lang="en-US" sz="1100" b="0" i="0" u="sng">
              <a:solidFill>
                <a:schemeClr val="tx1"/>
              </a:solidFill>
              <a:effectLst/>
              <a:latin typeface="+mn-lt"/>
              <a:ea typeface="+mn-ea"/>
              <a:cs typeface="+mn-cs"/>
            </a:rPr>
            <a:t>www.ahridirectory.org</a:t>
          </a:r>
          <a:r>
            <a:rPr lang="en-US" sz="1200" b="0" i="0" u="none" strike="noStrike">
              <a:solidFill>
                <a:schemeClr val="tx1"/>
              </a:solidFill>
              <a:effectLst/>
              <a:latin typeface="+mn-lt"/>
              <a:ea typeface="+mn-ea"/>
              <a:cs typeface="+mn-cs"/>
            </a:rPr>
            <a:t> (you’ll need to enter the unit’s AHRI Certified Reference Number or the unit’s model number in the search field on the website).</a:t>
          </a:r>
          <a:r>
            <a:rPr lang="en-US" sz="1200"/>
            <a:t> </a:t>
          </a:r>
        </a:p>
      </xdr:txBody>
    </xdr:sp>
    <xdr:clientData/>
  </xdr:oneCellAnchor>
  <xdr:oneCellAnchor>
    <xdr:from>
      <xdr:col>1</xdr:col>
      <xdr:colOff>57150</xdr:colOff>
      <xdr:row>2</xdr:row>
      <xdr:rowOff>180975</xdr:rowOff>
    </xdr:from>
    <xdr:ext cx="7334250" cy="655885"/>
    <xdr:sp macro="" textlink="">
      <xdr:nvSpPr>
        <xdr:cNvPr id="11" name="Rectangle 10">
          <a:extLst>
            <a:ext uri="{FF2B5EF4-FFF2-40B4-BE49-F238E27FC236}">
              <a16:creationId xmlns="" xmlns:a16="http://schemas.microsoft.com/office/drawing/2014/main" id="{00000000-0008-0000-0400-00000B000000}"/>
            </a:ext>
          </a:extLst>
        </xdr:cNvPr>
        <xdr:cNvSpPr/>
      </xdr:nvSpPr>
      <xdr:spPr>
        <a:xfrm>
          <a:off x="666750" y="1438275"/>
          <a:ext cx="7334250" cy="655885"/>
        </a:xfrm>
        <a:prstGeom prst="rect">
          <a:avLst/>
        </a:prstGeom>
        <a:noFill/>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1" i="0" u="none" strike="noStrike" kern="0" cap="none" spc="0" normalizeH="0" baseline="0" noProof="0">
              <a:ln w="0"/>
              <a:solidFill>
                <a:srgbClr val="00CC00"/>
              </a:solidFill>
              <a:effectLst>
                <a:outerShdw blurRad="50800" dist="38100" dir="2700000" algn="tl" rotWithShape="0">
                  <a:prstClr val="black">
                    <a:alpha val="80000"/>
                  </a:prstClr>
                </a:outerShdw>
              </a:effectLst>
              <a:uLnTx/>
              <a:uFillTx/>
            </a:rPr>
            <a:t>Equipment Efficiency Default Values</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19049</xdr:colOff>
      <xdr:row>33</xdr:row>
      <xdr:rowOff>95250</xdr:rowOff>
    </xdr:from>
    <xdr:to>
      <xdr:col>2</xdr:col>
      <xdr:colOff>952500</xdr:colOff>
      <xdr:row>39</xdr:row>
      <xdr:rowOff>17015</xdr:rowOff>
    </xdr:to>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28649" y="8919210"/>
          <a:ext cx="2007871" cy="1022855"/>
        </a:xfrm>
        <a:prstGeom prst="rect">
          <a:avLst/>
        </a:prstGeom>
      </xdr:spPr>
    </xdr:pic>
    <xdr:clientData/>
  </xdr:twoCellAnchor>
  <xdr:twoCellAnchor editAs="oneCell">
    <xdr:from>
      <xdr:col>3</xdr:col>
      <xdr:colOff>276225</xdr:colOff>
      <xdr:row>15</xdr:row>
      <xdr:rowOff>135077</xdr:rowOff>
    </xdr:from>
    <xdr:to>
      <xdr:col>4</xdr:col>
      <xdr:colOff>781050</xdr:colOff>
      <xdr:row>20</xdr:row>
      <xdr:rowOff>129541</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034665" y="5095697"/>
          <a:ext cx="1569720" cy="912674"/>
        </a:xfrm>
        <a:prstGeom prst="rect">
          <a:avLst/>
        </a:prstGeom>
      </xdr:spPr>
    </xdr:pic>
    <xdr:clientData/>
  </xdr:twoCellAnchor>
  <xdr:twoCellAnchor editAs="oneCell">
    <xdr:from>
      <xdr:col>1</xdr:col>
      <xdr:colOff>190500</xdr:colOff>
      <xdr:row>15</xdr:row>
      <xdr:rowOff>95249</xdr:rowOff>
    </xdr:from>
    <xdr:to>
      <xdr:col>2</xdr:col>
      <xdr:colOff>935355</xdr:colOff>
      <xdr:row>20</xdr:row>
      <xdr:rowOff>91440</xdr:rowOff>
    </xdr:to>
    <xdr:pic>
      <xdr:nvPicPr>
        <xdr:cNvPr id="4" name="Picture 3">
          <a:extLst>
            <a:ext uri="{FF2B5EF4-FFF2-40B4-BE49-F238E27FC236}">
              <a16:creationId xmlns="" xmlns:a16="http://schemas.microsoft.com/office/drawing/2014/main" id="{00000000-0008-0000-05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00100" y="5055869"/>
          <a:ext cx="1826895" cy="914401"/>
        </a:xfrm>
        <a:prstGeom prst="rect">
          <a:avLst/>
        </a:prstGeom>
      </xdr:spPr>
    </xdr:pic>
    <xdr:clientData/>
  </xdr:twoCellAnchor>
  <xdr:twoCellAnchor editAs="oneCell">
    <xdr:from>
      <xdr:col>3</xdr:col>
      <xdr:colOff>542925</xdr:colOff>
      <xdr:row>33</xdr:row>
      <xdr:rowOff>9525</xdr:rowOff>
    </xdr:from>
    <xdr:to>
      <xdr:col>5</xdr:col>
      <xdr:colOff>914092</xdr:colOff>
      <xdr:row>39</xdr:row>
      <xdr:rowOff>19050</xdr:rowOff>
    </xdr:to>
    <xdr:pic>
      <xdr:nvPicPr>
        <xdr:cNvPr id="5" name="Picture 4">
          <a:extLst>
            <a:ext uri="{FF2B5EF4-FFF2-40B4-BE49-F238E27FC236}">
              <a16:creationId xmlns=""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srcRect t="12373" b="21639"/>
        <a:stretch/>
      </xdr:blipFill>
      <xdr:spPr>
        <a:xfrm>
          <a:off x="3301365" y="8833485"/>
          <a:ext cx="2520007" cy="1097280"/>
        </a:xfrm>
        <a:prstGeom prst="rect">
          <a:avLst/>
        </a:prstGeom>
      </xdr:spPr>
    </xdr:pic>
    <xdr:clientData/>
  </xdr:twoCellAnchor>
  <xdr:twoCellAnchor>
    <xdr:from>
      <xdr:col>4</xdr:col>
      <xdr:colOff>235528</xdr:colOff>
      <xdr:row>0</xdr:row>
      <xdr:rowOff>200892</xdr:rowOff>
    </xdr:from>
    <xdr:to>
      <xdr:col>6</xdr:col>
      <xdr:colOff>787977</xdr:colOff>
      <xdr:row>0</xdr:row>
      <xdr:rowOff>961160</xdr:rowOff>
    </xdr:to>
    <xdr:sp macro="" textlink="">
      <xdr:nvSpPr>
        <xdr:cNvPr id="6" name="TextBox 5">
          <a:extLst>
            <a:ext uri="{FF2B5EF4-FFF2-40B4-BE49-F238E27FC236}">
              <a16:creationId xmlns="" xmlns:a16="http://schemas.microsoft.com/office/drawing/2014/main" id="{00000000-0008-0000-0500-000006000000}"/>
            </a:ext>
          </a:extLst>
        </xdr:cNvPr>
        <xdr:cNvSpPr txBox="1"/>
      </xdr:nvSpPr>
      <xdr:spPr>
        <a:xfrm>
          <a:off x="3984914" y="200892"/>
          <a:ext cx="2647949" cy="760268"/>
        </a:xfrm>
        <a:prstGeom prst="rect">
          <a:avLst/>
        </a:prstGeom>
        <a:solidFill>
          <a:schemeClr val="lt1"/>
        </a:solidFill>
        <a:ln w="3810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You may need to click "Enable Editing" (above) in order for the Calculator to function properly</a:t>
          </a:r>
          <a:r>
            <a:rPr lang="en-US" sz="1400" b="0">
              <a:solidFill>
                <a:srgbClr val="FF0000"/>
              </a:solidFill>
            </a:rPr>
            <a:t>.</a:t>
          </a:r>
          <a:endParaRPr lang="en-US" sz="1400">
            <a:solidFill>
              <a:srgbClr val="FF0000"/>
            </a:solidFill>
          </a:endParaRPr>
        </a:p>
      </xdr:txBody>
    </xdr:sp>
    <xdr:clientData/>
  </xdr:twoCellAnchor>
  <xdr:twoCellAnchor editAs="oneCell">
    <xdr:from>
      <xdr:col>0</xdr:col>
      <xdr:colOff>112568</xdr:colOff>
      <xdr:row>0</xdr:row>
      <xdr:rowOff>0</xdr:rowOff>
    </xdr:from>
    <xdr:to>
      <xdr:col>3</xdr:col>
      <xdr:colOff>76373</xdr:colOff>
      <xdr:row>1</xdr:row>
      <xdr:rowOff>0</xdr:rowOff>
    </xdr:to>
    <xdr:pic>
      <xdr:nvPicPr>
        <xdr:cNvPr id="7" name="Picture 6" descr="BBSC Logo">
          <a:extLst>
            <a:ext uri="{FF2B5EF4-FFF2-40B4-BE49-F238E27FC236}">
              <a16:creationId xmlns=""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68" y="0"/>
          <a:ext cx="2665441" cy="1160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820016</xdr:colOff>
      <xdr:row>0</xdr:row>
      <xdr:rowOff>145473</xdr:rowOff>
    </xdr:from>
    <xdr:to>
      <xdr:col>9</xdr:col>
      <xdr:colOff>875166</xdr:colOff>
      <xdr:row>0</xdr:row>
      <xdr:rowOff>1004628</xdr:rowOff>
    </xdr:to>
    <xdr:pic>
      <xdr:nvPicPr>
        <xdr:cNvPr id="8" name="Picture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90584" y="145473"/>
          <a:ext cx="2445059" cy="859155"/>
        </a:xfrm>
        <a:prstGeom prst="rect">
          <a:avLst/>
        </a:prstGeom>
      </xdr:spPr>
    </xdr:pic>
    <xdr:clientData/>
  </xdr:twoCellAnchor>
  <xdr:twoCellAnchor editAs="oneCell">
    <xdr:from>
      <xdr:col>9</xdr:col>
      <xdr:colOff>152401</xdr:colOff>
      <xdr:row>9</xdr:row>
      <xdr:rowOff>60961</xdr:rowOff>
    </xdr:from>
    <xdr:to>
      <xdr:col>12</xdr:col>
      <xdr:colOff>456841</xdr:colOff>
      <xdr:row>17</xdr:row>
      <xdr:rowOff>21360</xdr:rowOff>
    </xdr:to>
    <xdr:pic>
      <xdr:nvPicPr>
        <xdr:cNvPr id="9" name="Picture 8">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45981" y="3611881"/>
          <a:ext cx="4449720" cy="2009140"/>
        </a:xfrm>
        <a:prstGeom prst="rect">
          <a:avLst/>
        </a:prstGeom>
      </xdr:spPr>
    </xdr:pic>
    <xdr:clientData/>
  </xdr:twoCellAnchor>
  <xdr:oneCellAnchor>
    <xdr:from>
      <xdr:col>10</xdr:col>
      <xdr:colOff>982751</xdr:colOff>
      <xdr:row>20</xdr:row>
      <xdr:rowOff>41725</xdr:rowOff>
    </xdr:from>
    <xdr:ext cx="184731" cy="937629"/>
    <xdr:sp macro="" textlink="">
      <xdr:nvSpPr>
        <xdr:cNvPr id="10" name="Rectangle 9">
          <a:extLst>
            <a:ext uri="{FF2B5EF4-FFF2-40B4-BE49-F238E27FC236}">
              <a16:creationId xmlns="" xmlns:a16="http://schemas.microsoft.com/office/drawing/2014/main" id="{00000000-0008-0000-0500-00000A000000}"/>
            </a:ext>
          </a:extLst>
        </xdr:cNvPr>
        <xdr:cNvSpPr/>
      </xdr:nvSpPr>
      <xdr:spPr>
        <a:xfrm>
          <a:off x="12107951" y="5916745"/>
          <a:ext cx="184731" cy="937629"/>
        </a:xfrm>
        <a:prstGeom prst="rect">
          <a:avLst/>
        </a:prstGeom>
        <a:noFill/>
      </xdr:spPr>
      <xdr:txBody>
        <a:bodyPr wrap="none" lIns="91440" tIns="45720" rIns="91440" bIns="45720">
          <a:spAutoFit/>
        </a:bodyPr>
        <a:lstStyle/>
        <a:p>
          <a:pPr algn="ctr"/>
          <a:endParaRPr lang="en-US" sz="5400" b="1" cap="none" spc="0">
            <a:ln w="12700">
              <a:solidFill>
                <a:schemeClr val="accent3">
                  <a:lumMod val="50000"/>
                </a:schemeClr>
              </a:solidFill>
              <a:prstDash val="solid"/>
            </a:ln>
            <a:solidFill>
              <a:srgbClr val="92D050"/>
            </a:solidFill>
            <a:effectLst>
              <a:innerShdw blurRad="177800">
                <a:schemeClr val="accent3">
                  <a:lumMod val="50000"/>
                </a:schemeClr>
              </a:innerShdw>
            </a:effectLst>
          </a:endParaRPr>
        </a:p>
      </xdr:txBody>
    </xdr:sp>
    <xdr:clientData/>
  </xdr:oneCellAnchor>
  <xdr:twoCellAnchor editAs="oneCell">
    <xdr:from>
      <xdr:col>8</xdr:col>
      <xdr:colOff>1073728</xdr:colOff>
      <xdr:row>23</xdr:row>
      <xdr:rowOff>34637</xdr:rowOff>
    </xdr:from>
    <xdr:to>
      <xdr:col>12</xdr:col>
      <xdr:colOff>1086543</xdr:colOff>
      <xdr:row>39</xdr:row>
      <xdr:rowOff>244880</xdr:rowOff>
    </xdr:to>
    <xdr:pic>
      <xdr:nvPicPr>
        <xdr:cNvPr id="11" name="Picture 10">
          <a:extLst>
            <a:ext uri="{FF2B5EF4-FFF2-40B4-BE49-F238E27FC236}">
              <a16:creationId xmlns=""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0488" y="7052657"/>
          <a:ext cx="5388725" cy="3265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611518</xdr:colOff>
      <xdr:row>22</xdr:row>
      <xdr:rowOff>223913</xdr:rowOff>
    </xdr:from>
    <xdr:ext cx="5364802" cy="593304"/>
    <xdr:sp macro="" textlink="">
      <xdr:nvSpPr>
        <xdr:cNvPr id="12" name="Rectangle 11">
          <a:extLst>
            <a:ext uri="{FF2B5EF4-FFF2-40B4-BE49-F238E27FC236}">
              <a16:creationId xmlns="" xmlns:a16="http://schemas.microsoft.com/office/drawing/2014/main" id="{00000000-0008-0000-0500-00000C000000}"/>
            </a:ext>
          </a:extLst>
        </xdr:cNvPr>
        <xdr:cNvSpPr/>
      </xdr:nvSpPr>
      <xdr:spPr>
        <a:xfrm>
          <a:off x="9971995" y="6726890"/>
          <a:ext cx="5364802" cy="593304"/>
        </a:xfrm>
        <a:prstGeom prst="rect">
          <a:avLst/>
        </a:prstGeom>
        <a:noFill/>
      </xdr:spPr>
      <xdr:txBody>
        <a:bodyPr wrap="none" lIns="91440" tIns="45720" rIns="91440" bIns="45720">
          <a:spAutoFit/>
        </a:bodyPr>
        <a:lstStyle/>
        <a:p>
          <a:pPr algn="ctr"/>
          <a:r>
            <a:rPr lang="en-US" sz="3200" b="1" cap="none" spc="0">
              <a:ln w="0"/>
              <a:solidFill>
                <a:srgbClr val="00CC00"/>
              </a:solidFill>
              <a:effectLst>
                <a:outerShdw blurRad="50800" dist="38100" dir="2700000" algn="tl" rotWithShape="0">
                  <a:prstClr val="black">
                    <a:alpha val="80000"/>
                  </a:prstClr>
                </a:outerShdw>
              </a:effectLst>
            </a:rPr>
            <a:t>Kneewall</a:t>
          </a:r>
          <a:r>
            <a:rPr lang="en-US" sz="3200" b="1" cap="none" spc="0" baseline="0">
              <a:ln w="0"/>
              <a:solidFill>
                <a:srgbClr val="00CC00"/>
              </a:solidFill>
              <a:effectLst>
                <a:outerShdw blurRad="50800" dist="38100" dir="2700000" algn="tl" rotWithShape="0">
                  <a:prstClr val="black">
                    <a:alpha val="80000"/>
                  </a:prstClr>
                </a:outerShdw>
              </a:effectLst>
            </a:rPr>
            <a:t> Attic Area Calculator</a:t>
          </a:r>
          <a:endParaRPr lang="en-US" sz="3200" b="1" cap="none" spc="0">
            <a:ln w="0"/>
            <a:solidFill>
              <a:srgbClr val="00CC00"/>
            </a:solidFill>
            <a:effectLst>
              <a:outerShdw blurRad="50800" dist="38100" dir="2700000" algn="tl" rotWithShape="0">
                <a:prstClr val="black">
                  <a:alpha val="80000"/>
                </a:prstClr>
              </a:outerShdw>
            </a:effectLst>
          </a:endParaRPr>
        </a:p>
      </xdr:txBody>
    </xdr:sp>
    <xdr:clientData/>
  </xdr:oneCellAnchor>
  <xdr:oneCellAnchor>
    <xdr:from>
      <xdr:col>8</xdr:col>
      <xdr:colOff>1138841</xdr:colOff>
      <xdr:row>1</xdr:row>
      <xdr:rowOff>166254</xdr:rowOff>
    </xdr:from>
    <xdr:ext cx="5484708" cy="593304"/>
    <xdr:sp macro="" textlink="">
      <xdr:nvSpPr>
        <xdr:cNvPr id="13" name="Rectangle 12">
          <a:extLst>
            <a:ext uri="{FF2B5EF4-FFF2-40B4-BE49-F238E27FC236}">
              <a16:creationId xmlns="" xmlns:a16="http://schemas.microsoft.com/office/drawing/2014/main" id="{00000000-0008-0000-0500-00000D000000}"/>
            </a:ext>
          </a:extLst>
        </xdr:cNvPr>
        <xdr:cNvSpPr/>
      </xdr:nvSpPr>
      <xdr:spPr>
        <a:xfrm>
          <a:off x="9304364" y="1326572"/>
          <a:ext cx="5484708" cy="593304"/>
        </a:xfrm>
        <a:prstGeom prst="rect">
          <a:avLst/>
        </a:prstGeom>
        <a:noFill/>
      </xdr:spPr>
      <xdr:txBody>
        <a:bodyPr wrap="none" lIns="91440" tIns="45720" rIns="91440" bIns="45720">
          <a:spAutoFit/>
        </a:bodyPr>
        <a:lstStyle/>
        <a:p>
          <a:pPr algn="ctr"/>
          <a:r>
            <a:rPr lang="en-US" sz="3200" b="1" cap="none" spc="0">
              <a:ln w="0"/>
              <a:solidFill>
                <a:srgbClr val="00CC00"/>
              </a:solidFill>
              <a:effectLst>
                <a:outerShdw blurRad="50800" dist="38100" dir="2700000" algn="tl" rotWithShape="0">
                  <a:prstClr val="black">
                    <a:alpha val="80000"/>
                  </a:prstClr>
                </a:outerShdw>
              </a:effectLst>
            </a:rPr>
            <a:t>Cathedral/Vaulted</a:t>
          </a:r>
          <a:r>
            <a:rPr lang="en-US" sz="3200" b="1" cap="none" spc="0" baseline="0">
              <a:ln w="0"/>
              <a:solidFill>
                <a:srgbClr val="00CC00"/>
              </a:solidFill>
              <a:effectLst>
                <a:outerShdw blurRad="50800" dist="38100" dir="2700000" algn="tl" rotWithShape="0">
                  <a:prstClr val="black">
                    <a:alpha val="80000"/>
                  </a:prstClr>
                </a:outerShdw>
              </a:effectLst>
            </a:rPr>
            <a:t> Ceiling Area</a:t>
          </a:r>
          <a:endParaRPr lang="en-US" sz="3200" b="1" cap="none" spc="0">
            <a:ln w="0"/>
            <a:solidFill>
              <a:srgbClr val="00CC00"/>
            </a:solidFill>
            <a:effectLst>
              <a:outerShdw blurRad="50800" dist="38100" dir="2700000" algn="tl" rotWithShape="0">
                <a:prstClr val="black">
                  <a:alpha val="80000"/>
                </a:prstClr>
              </a:outerShdw>
            </a:effectLst>
          </a:endParaRPr>
        </a:p>
      </xdr:txBody>
    </xdr:sp>
    <xdr:clientData/>
  </xdr:oneCellAnchor>
  <xdr:oneCellAnchor>
    <xdr:from>
      <xdr:col>2</xdr:col>
      <xdr:colOff>235634</xdr:colOff>
      <xdr:row>1</xdr:row>
      <xdr:rowOff>155864</xdr:rowOff>
    </xdr:from>
    <xdr:ext cx="4753353" cy="593304"/>
    <xdr:sp macro="" textlink="">
      <xdr:nvSpPr>
        <xdr:cNvPr id="14" name="Rectangle 13">
          <a:extLst>
            <a:ext uri="{FF2B5EF4-FFF2-40B4-BE49-F238E27FC236}">
              <a16:creationId xmlns="" xmlns:a16="http://schemas.microsoft.com/office/drawing/2014/main" id="{00000000-0008-0000-0500-00000E000000}"/>
            </a:ext>
          </a:extLst>
        </xdr:cNvPr>
        <xdr:cNvSpPr/>
      </xdr:nvSpPr>
      <xdr:spPr>
        <a:xfrm>
          <a:off x="1889520" y="1316182"/>
          <a:ext cx="4753353" cy="593304"/>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200" b="1" i="0" u="none" strike="noStrike" kern="0" cap="none" spc="0" normalizeH="0" baseline="0" noProof="0">
              <a:ln w="0"/>
              <a:solidFill>
                <a:srgbClr val="00CC00"/>
              </a:solidFill>
              <a:effectLst>
                <a:outerShdw blurRad="50800" dist="38100" dir="2700000" algn="tl" rotWithShape="0">
                  <a:prstClr val="black">
                    <a:alpha val="80000"/>
                  </a:prstClr>
                </a:outerShdw>
              </a:effectLst>
              <a:uLnTx/>
              <a:uFillTx/>
            </a:rPr>
            <a:t>Roof/Floor Area Calculator</a:t>
          </a:r>
        </a:p>
      </xdr:txBody>
    </xdr:sp>
    <xdr:clientData/>
  </xdr:oneCellAnchor>
  <xdr:twoCellAnchor>
    <xdr:from>
      <xdr:col>9</xdr:col>
      <xdr:colOff>467591</xdr:colOff>
      <xdr:row>5</xdr:row>
      <xdr:rowOff>34637</xdr:rowOff>
    </xdr:from>
    <xdr:to>
      <xdr:col>12</xdr:col>
      <xdr:colOff>770659</xdr:colOff>
      <xdr:row>6</xdr:row>
      <xdr:rowOff>25978</xdr:rowOff>
    </xdr:to>
    <xdr:sp macro="" textlink="">
      <xdr:nvSpPr>
        <xdr:cNvPr id="16" name="TextBox 15">
          <a:extLst>
            <a:ext uri="{FF2B5EF4-FFF2-40B4-BE49-F238E27FC236}">
              <a16:creationId xmlns="" xmlns:a16="http://schemas.microsoft.com/office/drawing/2014/main" id="{00000000-0008-0000-0500-000010000000}"/>
            </a:ext>
          </a:extLst>
        </xdr:cNvPr>
        <xdr:cNvSpPr txBox="1"/>
      </xdr:nvSpPr>
      <xdr:spPr>
        <a:xfrm>
          <a:off x="9828068" y="2433205"/>
          <a:ext cx="4338205" cy="285750"/>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rgbClr val="FF0000"/>
              </a:solidFill>
            </a:rPr>
            <a:t>Always hit</a:t>
          </a:r>
          <a:r>
            <a:rPr lang="en-US" sz="1200" b="0" baseline="0">
              <a:solidFill>
                <a:srgbClr val="FF0000"/>
              </a:solidFill>
            </a:rPr>
            <a:t> your "Enter" or "Tab" button after entering your values</a:t>
          </a:r>
          <a:r>
            <a:rPr lang="en-US" sz="1200" b="0">
              <a:solidFill>
                <a:srgbClr val="FF0000"/>
              </a:solidFill>
            </a:rPr>
            <a:t>.</a:t>
          </a:r>
          <a:endParaRPr lang="en-US" sz="1200">
            <a:solidFill>
              <a:srgbClr val="FF0000"/>
            </a:solidFill>
          </a:endParaRPr>
        </a:p>
      </xdr:txBody>
    </xdr:sp>
    <xdr:clientData/>
  </xdr:twoCellAnchor>
  <xdr:twoCellAnchor>
    <xdr:from>
      <xdr:col>9</xdr:col>
      <xdr:colOff>536864</xdr:colOff>
      <xdr:row>41</xdr:row>
      <xdr:rowOff>571500</xdr:rowOff>
    </xdr:from>
    <xdr:to>
      <xdr:col>12</xdr:col>
      <xdr:colOff>813954</xdr:colOff>
      <xdr:row>41</xdr:row>
      <xdr:rowOff>831272</xdr:rowOff>
    </xdr:to>
    <xdr:sp macro="" textlink="">
      <xdr:nvSpPr>
        <xdr:cNvPr id="17" name="TextBox 16">
          <a:extLst>
            <a:ext uri="{FF2B5EF4-FFF2-40B4-BE49-F238E27FC236}">
              <a16:creationId xmlns="" xmlns:a16="http://schemas.microsoft.com/office/drawing/2014/main" id="{00000000-0008-0000-0500-000011000000}"/>
            </a:ext>
          </a:extLst>
        </xdr:cNvPr>
        <xdr:cNvSpPr txBox="1"/>
      </xdr:nvSpPr>
      <xdr:spPr>
        <a:xfrm>
          <a:off x="9897341" y="11421341"/>
          <a:ext cx="4312227" cy="259772"/>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rgbClr val="FF0000"/>
              </a:solidFill>
            </a:rPr>
            <a:t>Always hit</a:t>
          </a:r>
          <a:r>
            <a:rPr lang="en-US" sz="1200" b="0" baseline="0">
              <a:solidFill>
                <a:srgbClr val="FF0000"/>
              </a:solidFill>
            </a:rPr>
            <a:t> your "Enter" or "Tab" button after entering your values</a:t>
          </a:r>
          <a:r>
            <a:rPr lang="en-US" sz="1200" b="0">
              <a:solidFill>
                <a:srgbClr val="FF0000"/>
              </a:solidFill>
            </a:rPr>
            <a:t>.</a:t>
          </a:r>
          <a:endParaRPr lang="en-US" sz="1200">
            <a:solidFill>
              <a:srgbClr val="FF0000"/>
            </a:solidFill>
          </a:endParaRPr>
        </a:p>
      </xdr:txBody>
    </xdr:sp>
    <xdr:clientData/>
  </xdr:twoCellAnchor>
  <xdr:twoCellAnchor>
    <xdr:from>
      <xdr:col>0</xdr:col>
      <xdr:colOff>571500</xdr:colOff>
      <xdr:row>12</xdr:row>
      <xdr:rowOff>69273</xdr:rowOff>
    </xdr:from>
    <xdr:to>
      <xdr:col>5</xdr:col>
      <xdr:colOff>112569</xdr:colOff>
      <xdr:row>13</xdr:row>
      <xdr:rowOff>164523</xdr:rowOff>
    </xdr:to>
    <xdr:sp macro="" textlink="">
      <xdr:nvSpPr>
        <xdr:cNvPr id="19" name="TextBox 18">
          <a:extLst>
            <a:ext uri="{FF2B5EF4-FFF2-40B4-BE49-F238E27FC236}">
              <a16:creationId xmlns="" xmlns:a16="http://schemas.microsoft.com/office/drawing/2014/main" id="{00000000-0008-0000-0500-000013000000}"/>
            </a:ext>
          </a:extLst>
        </xdr:cNvPr>
        <xdr:cNvSpPr txBox="1"/>
      </xdr:nvSpPr>
      <xdr:spPr>
        <a:xfrm>
          <a:off x="571500" y="4563341"/>
          <a:ext cx="4338205" cy="285750"/>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rgbClr val="FF0000"/>
              </a:solidFill>
            </a:rPr>
            <a:t>Always hit</a:t>
          </a:r>
          <a:r>
            <a:rPr lang="en-US" sz="1200" b="0" baseline="0">
              <a:solidFill>
                <a:srgbClr val="FF0000"/>
              </a:solidFill>
            </a:rPr>
            <a:t> your "Enter" or "Tab" button after entering your values</a:t>
          </a:r>
          <a:r>
            <a:rPr lang="en-US" sz="1200" b="0">
              <a:solidFill>
                <a:srgbClr val="FF0000"/>
              </a:solidFill>
            </a:rPr>
            <a:t>.</a:t>
          </a:r>
          <a:endParaRPr lang="en-US" sz="12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21</xdr:col>
      <xdr:colOff>552449</xdr:colOff>
      <xdr:row>24</xdr:row>
      <xdr:rowOff>152717</xdr:rowOff>
    </xdr:to>
    <xdr:pic>
      <xdr:nvPicPr>
        <xdr:cNvPr id="2" name="Picture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81900" y="1333500"/>
          <a:ext cx="6305549" cy="3391217"/>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19050">
          <a:solidFill>
            <a:schemeClr val="tx1"/>
          </a:solidFill>
        </a:ln>
      </a:spPr>
      <a:bodyPr vertOverflow="clip" horzOverflow="clip" wrap="square" rtlCol="0" anchor="t">
        <a:spAutoFit/>
      </a:bodyPr>
      <a:lstStyle>
        <a:defPPr>
          <a:defRPr sz="1200" b="0" i="0" u="none" strike="noStrike">
            <a:solidFill>
              <a:schemeClr val="tx1"/>
            </a:solidFill>
            <a:effectLst/>
            <a:latin typeface="+mn-lt"/>
            <a:ea typeface="+mn-ea"/>
            <a:cs typeface="+mn-cs"/>
          </a:defRPr>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L42"/>
  <sheetViews>
    <sheetView workbookViewId="0">
      <selection sqref="A1:J15"/>
    </sheetView>
  </sheetViews>
  <sheetFormatPr defaultColWidth="9.140625" defaultRowHeight="15"/>
  <cols>
    <col min="1" max="16384" width="9.140625" style="2"/>
  </cols>
  <sheetData>
    <row r="1" spans="1:12" ht="409.5" customHeight="1">
      <c r="A1" s="173" t="s">
        <v>0</v>
      </c>
      <c r="B1" s="173"/>
      <c r="C1" s="173"/>
      <c r="D1" s="173"/>
      <c r="E1" s="173"/>
      <c r="F1" s="173"/>
      <c r="G1" s="173"/>
      <c r="H1" s="173"/>
      <c r="I1" s="173"/>
      <c r="J1" s="173"/>
      <c r="K1" s="1"/>
      <c r="L1" s="1"/>
    </row>
    <row r="2" spans="1:12">
      <c r="A2" s="173"/>
      <c r="B2" s="173"/>
      <c r="C2" s="173"/>
      <c r="D2" s="173"/>
      <c r="E2" s="173"/>
      <c r="F2" s="173"/>
      <c r="G2" s="173"/>
      <c r="H2" s="173"/>
      <c r="I2" s="173"/>
      <c r="J2" s="173"/>
      <c r="K2" s="1"/>
      <c r="L2" s="1"/>
    </row>
    <row r="3" spans="1:12">
      <c r="A3" s="173"/>
      <c r="B3" s="173"/>
      <c r="C3" s="173"/>
      <c r="D3" s="173"/>
      <c r="E3" s="173"/>
      <c r="F3" s="173"/>
      <c r="G3" s="173"/>
      <c r="H3" s="173"/>
      <c r="I3" s="173"/>
      <c r="J3" s="173"/>
      <c r="K3" s="1"/>
      <c r="L3" s="1"/>
    </row>
    <row r="4" spans="1:12">
      <c r="A4" s="173"/>
      <c r="B4" s="173"/>
      <c r="C4" s="173"/>
      <c r="D4" s="173"/>
      <c r="E4" s="173"/>
      <c r="F4" s="173"/>
      <c r="G4" s="173"/>
      <c r="H4" s="173"/>
      <c r="I4" s="173"/>
      <c r="J4" s="173"/>
      <c r="K4" s="1"/>
      <c r="L4" s="1"/>
    </row>
    <row r="5" spans="1:12">
      <c r="A5" s="173"/>
      <c r="B5" s="173"/>
      <c r="C5" s="173"/>
      <c r="D5" s="173"/>
      <c r="E5" s="173"/>
      <c r="F5" s="173"/>
      <c r="G5" s="173"/>
      <c r="H5" s="173"/>
      <c r="I5" s="173"/>
      <c r="J5" s="173"/>
      <c r="K5" s="1"/>
      <c r="L5" s="1"/>
    </row>
    <row r="6" spans="1:12">
      <c r="A6" s="173"/>
      <c r="B6" s="173"/>
      <c r="C6" s="173"/>
      <c r="D6" s="173"/>
      <c r="E6" s="173"/>
      <c r="F6" s="173"/>
      <c r="G6" s="173"/>
      <c r="H6" s="173"/>
      <c r="I6" s="173"/>
      <c r="J6" s="173"/>
      <c r="K6" s="1"/>
      <c r="L6" s="1"/>
    </row>
    <row r="7" spans="1:12">
      <c r="A7" s="173"/>
      <c r="B7" s="173"/>
      <c r="C7" s="173"/>
      <c r="D7" s="173"/>
      <c r="E7" s="173"/>
      <c r="F7" s="173"/>
      <c r="G7" s="173"/>
      <c r="H7" s="173"/>
      <c r="I7" s="173"/>
      <c r="J7" s="173"/>
      <c r="K7" s="1"/>
      <c r="L7" s="1"/>
    </row>
    <row r="8" spans="1:12">
      <c r="A8" s="173"/>
      <c r="B8" s="173"/>
      <c r="C8" s="173"/>
      <c r="D8" s="173"/>
      <c r="E8" s="173"/>
      <c r="F8" s="173"/>
      <c r="G8" s="173"/>
      <c r="H8" s="173"/>
      <c r="I8" s="173"/>
      <c r="J8" s="173"/>
      <c r="K8" s="1"/>
      <c r="L8" s="1"/>
    </row>
    <row r="9" spans="1:12">
      <c r="A9" s="173"/>
      <c r="B9" s="173"/>
      <c r="C9" s="173"/>
      <c r="D9" s="173"/>
      <c r="E9" s="173"/>
      <c r="F9" s="173"/>
      <c r="G9" s="173"/>
      <c r="H9" s="173"/>
      <c r="I9" s="173"/>
      <c r="J9" s="173"/>
      <c r="K9" s="1"/>
      <c r="L9" s="1"/>
    </row>
    <row r="10" spans="1:12">
      <c r="A10" s="173"/>
      <c r="B10" s="173"/>
      <c r="C10" s="173"/>
      <c r="D10" s="173"/>
      <c r="E10" s="173"/>
      <c r="F10" s="173"/>
      <c r="G10" s="173"/>
      <c r="H10" s="173"/>
      <c r="I10" s="173"/>
      <c r="J10" s="173"/>
      <c r="K10" s="1"/>
      <c r="L10" s="1"/>
    </row>
    <row r="11" spans="1:12">
      <c r="A11" s="173"/>
      <c r="B11" s="173"/>
      <c r="C11" s="173"/>
      <c r="D11" s="173"/>
      <c r="E11" s="173"/>
      <c r="F11" s="173"/>
      <c r="G11" s="173"/>
      <c r="H11" s="173"/>
      <c r="I11" s="173"/>
      <c r="J11" s="173"/>
      <c r="K11" s="1"/>
      <c r="L11" s="1"/>
    </row>
    <row r="12" spans="1:12">
      <c r="A12" s="173"/>
      <c r="B12" s="173"/>
      <c r="C12" s="173"/>
      <c r="D12" s="173"/>
      <c r="E12" s="173"/>
      <c r="F12" s="173"/>
      <c r="G12" s="173"/>
      <c r="H12" s="173"/>
      <c r="I12" s="173"/>
      <c r="J12" s="173"/>
      <c r="K12" s="1"/>
      <c r="L12" s="1"/>
    </row>
    <row r="13" spans="1:12">
      <c r="A13" s="173"/>
      <c r="B13" s="173"/>
      <c r="C13" s="173"/>
      <c r="D13" s="173"/>
      <c r="E13" s="173"/>
      <c r="F13" s="173"/>
      <c r="G13" s="173"/>
      <c r="H13" s="173"/>
      <c r="I13" s="173"/>
      <c r="J13" s="173"/>
      <c r="K13" s="1"/>
      <c r="L13" s="1"/>
    </row>
    <row r="14" spans="1:12">
      <c r="A14" s="173"/>
      <c r="B14" s="173"/>
      <c r="C14" s="173"/>
      <c r="D14" s="173"/>
      <c r="E14" s="173"/>
      <c r="F14" s="173"/>
      <c r="G14" s="173"/>
      <c r="H14" s="173"/>
      <c r="I14" s="173"/>
      <c r="J14" s="173"/>
      <c r="K14" s="1"/>
      <c r="L14" s="1"/>
    </row>
    <row r="15" spans="1:12">
      <c r="A15" s="173"/>
      <c r="B15" s="173"/>
      <c r="C15" s="173"/>
      <c r="D15" s="173"/>
      <c r="E15" s="173"/>
      <c r="F15" s="173"/>
      <c r="G15" s="173"/>
      <c r="H15" s="173"/>
      <c r="I15" s="173"/>
      <c r="J15" s="173"/>
      <c r="K15" s="1"/>
      <c r="L15" s="1"/>
    </row>
    <row r="16" spans="1:12">
      <c r="A16" s="1"/>
      <c r="B16" s="1"/>
      <c r="C16" s="1"/>
      <c r="D16" s="1"/>
      <c r="E16" s="1"/>
      <c r="F16" s="1"/>
      <c r="G16" s="1"/>
      <c r="H16" s="1"/>
      <c r="I16" s="1"/>
      <c r="J16" s="1"/>
      <c r="K16" s="1"/>
      <c r="L16" s="1"/>
    </row>
    <row r="17" spans="1:12">
      <c r="A17" s="1"/>
      <c r="B17" s="1"/>
      <c r="C17" s="1"/>
      <c r="D17" s="1"/>
      <c r="E17" s="1"/>
      <c r="F17" s="1"/>
      <c r="G17" s="1"/>
      <c r="H17" s="1"/>
      <c r="I17" s="1"/>
      <c r="J17" s="1"/>
      <c r="K17" s="1"/>
      <c r="L17" s="1"/>
    </row>
    <row r="18" spans="1:12">
      <c r="A18" s="1"/>
      <c r="B18" s="1"/>
      <c r="C18" s="1"/>
      <c r="D18" s="1"/>
      <c r="E18" s="1"/>
      <c r="F18" s="1"/>
      <c r="G18" s="1"/>
      <c r="H18" s="1"/>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1"/>
      <c r="C24" s="1"/>
      <c r="D24" s="1"/>
      <c r="E24" s="1"/>
      <c r="F24" s="1"/>
      <c r="G24" s="1"/>
      <c r="H24" s="1"/>
      <c r="I24" s="1"/>
      <c r="J24" s="1"/>
      <c r="K24" s="1"/>
      <c r="L24" s="1"/>
    </row>
    <row r="25" spans="1:12">
      <c r="A25" s="1"/>
      <c r="B25" s="1"/>
      <c r="C25" s="1"/>
      <c r="D25" s="1"/>
      <c r="E25" s="1"/>
      <c r="F25" s="1"/>
      <c r="G25" s="1"/>
      <c r="H25" s="1"/>
      <c r="I25" s="1"/>
      <c r="J25" s="1"/>
      <c r="K25" s="1"/>
      <c r="L25" s="1"/>
    </row>
    <row r="26" spans="1:12">
      <c r="A26" s="1"/>
      <c r="B26" s="1"/>
      <c r="C26" s="1"/>
      <c r="D26" s="1"/>
      <c r="E26" s="1"/>
      <c r="F26" s="1"/>
      <c r="G26" s="1"/>
      <c r="H26" s="1"/>
      <c r="I26" s="1"/>
      <c r="J26" s="1"/>
      <c r="K26" s="1"/>
      <c r="L26" s="1"/>
    </row>
    <row r="27" spans="1:12">
      <c r="A27" s="1"/>
      <c r="B27" s="1"/>
      <c r="C27" s="1"/>
      <c r="D27" s="1"/>
      <c r="E27" s="1"/>
      <c r="F27" s="1"/>
      <c r="G27" s="1"/>
      <c r="H27" s="1"/>
      <c r="I27" s="1"/>
      <c r="J27" s="1"/>
      <c r="K27" s="1"/>
      <c r="L27" s="1"/>
    </row>
    <row r="28" spans="1:12">
      <c r="A28" s="1"/>
      <c r="B28" s="1"/>
      <c r="C28" s="1"/>
      <c r="D28" s="1"/>
      <c r="E28" s="1"/>
      <c r="F28" s="1"/>
      <c r="G28" s="1"/>
      <c r="H28" s="1"/>
      <c r="I28" s="1"/>
      <c r="J28" s="1"/>
      <c r="K28" s="1"/>
      <c r="L28" s="1"/>
    </row>
    <row r="29" spans="1:12">
      <c r="A29" s="1"/>
      <c r="B29" s="1"/>
      <c r="C29" s="1"/>
      <c r="D29" s="1"/>
      <c r="E29" s="1"/>
      <c r="F29" s="1"/>
      <c r="G29" s="1"/>
      <c r="H29" s="1"/>
      <c r="I29" s="1"/>
      <c r="J29" s="1"/>
      <c r="K29" s="1"/>
      <c r="L29" s="1"/>
    </row>
    <row r="30" spans="1:12">
      <c r="A30" s="1"/>
      <c r="B30" s="1"/>
      <c r="C30" s="1"/>
      <c r="D30" s="1"/>
      <c r="E30" s="1"/>
      <c r="F30" s="1"/>
      <c r="G30" s="1"/>
      <c r="H30" s="1"/>
      <c r="I30" s="1"/>
      <c r="J30" s="1"/>
      <c r="K30" s="1"/>
      <c r="L30" s="1"/>
    </row>
    <row r="31" spans="1:12">
      <c r="A31" s="1"/>
      <c r="B31" s="1"/>
      <c r="C31" s="1"/>
      <c r="D31" s="1"/>
      <c r="E31" s="1"/>
      <c r="F31" s="1"/>
      <c r="G31" s="1"/>
      <c r="H31" s="1"/>
      <c r="I31" s="1"/>
      <c r="J31" s="1"/>
      <c r="K31" s="1"/>
      <c r="L31" s="1"/>
    </row>
    <row r="32" spans="1:12">
      <c r="A32" s="1"/>
      <c r="B32" s="1"/>
      <c r="C32" s="1"/>
      <c r="D32" s="1"/>
      <c r="E32" s="1"/>
      <c r="F32" s="1"/>
      <c r="G32" s="1"/>
      <c r="H32" s="1"/>
      <c r="I32" s="1"/>
      <c r="J32" s="1"/>
      <c r="K32" s="1"/>
      <c r="L32" s="1"/>
    </row>
    <row r="33" spans="1:12">
      <c r="A33" s="1"/>
      <c r="B33" s="1"/>
      <c r="C33" s="1"/>
      <c r="D33" s="1"/>
      <c r="E33" s="1"/>
      <c r="F33" s="1"/>
      <c r="G33" s="1"/>
      <c r="H33" s="1"/>
      <c r="I33" s="1"/>
      <c r="J33" s="1"/>
      <c r="K33" s="1"/>
      <c r="L33" s="1"/>
    </row>
    <row r="34" spans="1:12">
      <c r="A34" s="1"/>
      <c r="B34" s="1"/>
      <c r="C34" s="1"/>
      <c r="D34" s="1"/>
      <c r="E34" s="1"/>
      <c r="F34" s="1"/>
      <c r="G34" s="1"/>
      <c r="H34" s="1"/>
      <c r="I34" s="1"/>
      <c r="J34" s="1"/>
      <c r="K34" s="1"/>
      <c r="L34" s="1"/>
    </row>
    <row r="35" spans="1:12">
      <c r="A35" s="1"/>
      <c r="B35" s="1"/>
      <c r="C35" s="1"/>
      <c r="D35" s="1"/>
      <c r="E35" s="1"/>
      <c r="F35" s="1"/>
      <c r="G35" s="1"/>
      <c r="H35" s="1"/>
      <c r="I35" s="1"/>
      <c r="J35" s="1"/>
      <c r="K35" s="1"/>
      <c r="L35" s="1"/>
    </row>
    <row r="36" spans="1:12">
      <c r="A36" s="1"/>
      <c r="B36" s="1"/>
      <c r="C36" s="1"/>
      <c r="D36" s="1"/>
      <c r="E36" s="1"/>
      <c r="F36" s="1"/>
      <c r="G36" s="1"/>
      <c r="H36" s="1"/>
      <c r="I36" s="1"/>
      <c r="J36" s="1"/>
      <c r="K36" s="1"/>
      <c r="L36" s="1"/>
    </row>
    <row r="37" spans="1:12">
      <c r="A37" s="1"/>
      <c r="B37" s="1"/>
      <c r="C37" s="1"/>
      <c r="D37" s="1"/>
      <c r="E37" s="1"/>
      <c r="F37" s="1"/>
      <c r="G37" s="1"/>
      <c r="H37" s="1"/>
      <c r="I37" s="1"/>
      <c r="J37" s="1"/>
      <c r="K37" s="1"/>
      <c r="L37" s="1"/>
    </row>
    <row r="38" spans="1:12">
      <c r="A38" s="1"/>
      <c r="B38" s="1"/>
      <c r="C38" s="1"/>
      <c r="D38" s="1"/>
      <c r="E38" s="1"/>
      <c r="F38" s="1"/>
      <c r="G38" s="1"/>
      <c r="H38" s="1"/>
      <c r="I38" s="1"/>
      <c r="J38" s="1"/>
      <c r="K38" s="1"/>
      <c r="L38" s="1"/>
    </row>
    <row r="39" spans="1:12">
      <c r="A39" s="1"/>
      <c r="B39" s="1"/>
      <c r="C39" s="1"/>
      <c r="D39" s="1"/>
      <c r="E39" s="1"/>
      <c r="F39" s="1"/>
      <c r="G39" s="1"/>
      <c r="H39" s="1"/>
      <c r="I39" s="1"/>
      <c r="J39" s="1"/>
      <c r="K39" s="1"/>
      <c r="L39" s="1"/>
    </row>
    <row r="40" spans="1:12">
      <c r="A40" s="1"/>
      <c r="B40" s="1"/>
      <c r="C40" s="1"/>
      <c r="D40" s="1"/>
      <c r="E40" s="1"/>
      <c r="F40" s="1"/>
      <c r="G40" s="1"/>
      <c r="H40" s="1"/>
      <c r="I40" s="1"/>
      <c r="J40" s="1"/>
      <c r="K40" s="1"/>
      <c r="L40" s="1"/>
    </row>
    <row r="41" spans="1:12">
      <c r="A41" s="1"/>
      <c r="B41" s="1"/>
      <c r="C41" s="1"/>
      <c r="D41" s="1"/>
      <c r="E41" s="1"/>
      <c r="F41" s="1"/>
      <c r="G41" s="1"/>
      <c r="H41" s="1"/>
      <c r="I41" s="1"/>
      <c r="J41" s="1"/>
      <c r="K41" s="1"/>
      <c r="L41" s="1"/>
    </row>
    <row r="42" spans="1:12">
      <c r="A42" s="1"/>
      <c r="B42" s="1"/>
      <c r="C42" s="1"/>
      <c r="D42" s="1"/>
      <c r="E42" s="1"/>
      <c r="F42" s="1"/>
      <c r="G42" s="1"/>
      <c r="H42" s="1"/>
      <c r="I42" s="1"/>
      <c r="J42" s="1"/>
      <c r="K42" s="1"/>
      <c r="L42" s="1"/>
    </row>
  </sheetData>
  <sheetProtection password="F48C" sheet="1" objects="1" scenarios="1" selectLockedCells="1" selectUnlockedCells="1"/>
  <mergeCells count="1">
    <mergeCell ref="A1:J15"/>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B1:S41"/>
  <sheetViews>
    <sheetView showGridLines="0" zoomScaleNormal="100" workbookViewId="0">
      <selection activeCell="C9" sqref="C9"/>
    </sheetView>
  </sheetViews>
  <sheetFormatPr defaultColWidth="9.140625" defaultRowHeight="15"/>
  <cols>
    <col min="1" max="1" width="3.85546875" style="2" customWidth="1"/>
    <col min="2" max="4" width="14.7109375" style="2" customWidth="1"/>
    <col min="5" max="5" width="9.140625" style="2"/>
    <col min="6" max="6" width="19.7109375" style="2" customWidth="1"/>
    <col min="7" max="7" width="12.85546875" style="2" customWidth="1"/>
    <col min="8" max="10" width="14.7109375" style="2" customWidth="1"/>
    <col min="11" max="11" width="9.140625" style="2"/>
    <col min="12" max="12" width="19.7109375" style="2" customWidth="1"/>
    <col min="13" max="13" width="9.140625" style="2"/>
    <col min="14" max="16" width="14.7109375" style="2" customWidth="1"/>
    <col min="17" max="17" width="9.140625" style="2"/>
    <col min="18" max="18" width="19.7109375" style="2" customWidth="1"/>
    <col min="19" max="16384" width="9.140625" style="2"/>
  </cols>
  <sheetData>
    <row r="1" spans="2:19" ht="94.5" customHeight="1"/>
    <row r="2" spans="2:19" ht="71.25" customHeight="1">
      <c r="B2" s="179"/>
      <c r="C2" s="179"/>
      <c r="D2" s="179"/>
      <c r="E2" s="179"/>
      <c r="F2" s="179"/>
      <c r="G2" s="179"/>
      <c r="H2" s="179"/>
      <c r="I2" s="179"/>
      <c r="J2" s="179"/>
      <c r="K2" s="179"/>
      <c r="L2" s="179"/>
    </row>
    <row r="3" spans="2:19" ht="19.5" customHeight="1">
      <c r="C3" s="3" t="s">
        <v>268</v>
      </c>
      <c r="D3" s="3"/>
    </row>
    <row r="4" spans="2:19" ht="26.25" customHeight="1">
      <c r="D4" s="3"/>
    </row>
    <row r="5" spans="2:19" ht="45.75" hidden="1" customHeight="1">
      <c r="B5" s="4"/>
      <c r="C5" s="4"/>
      <c r="D5" s="4"/>
      <c r="E5" s="4"/>
    </row>
    <row r="6" spans="2:19" ht="28.5">
      <c r="B6" s="174" t="s">
        <v>1</v>
      </c>
      <c r="C6" s="174"/>
      <c r="D6" s="174"/>
      <c r="E6" s="174"/>
      <c r="F6" s="174"/>
      <c r="G6" s="5"/>
      <c r="H6" s="174" t="s">
        <v>2</v>
      </c>
      <c r="I6" s="174"/>
      <c r="J6" s="174"/>
      <c r="K6" s="174"/>
      <c r="L6" s="174"/>
      <c r="M6" s="6"/>
      <c r="N6" s="5"/>
      <c r="S6" s="6"/>
    </row>
    <row r="7" spans="2:19">
      <c r="B7" s="7" t="s">
        <v>3</v>
      </c>
      <c r="C7" s="7" t="s">
        <v>4</v>
      </c>
      <c r="H7" s="7" t="s">
        <v>3</v>
      </c>
      <c r="I7" s="7" t="s">
        <v>4</v>
      </c>
    </row>
    <row r="8" spans="2:19" ht="45.95" customHeight="1" thickBot="1">
      <c r="B8" s="130" t="s">
        <v>5</v>
      </c>
      <c r="C8" s="130" t="s">
        <v>6</v>
      </c>
      <c r="D8" s="8" t="s">
        <v>7</v>
      </c>
      <c r="F8" s="9"/>
      <c r="H8" s="130" t="s">
        <v>8</v>
      </c>
      <c r="I8" s="130" t="s">
        <v>9</v>
      </c>
      <c r="J8" s="8" t="s">
        <v>10</v>
      </c>
    </row>
    <row r="9" spans="2:19" ht="37.5" customHeight="1" thickTop="1" thickBot="1">
      <c r="B9" s="141">
        <v>30</v>
      </c>
      <c r="C9" s="141">
        <v>95</v>
      </c>
      <c r="D9" s="139">
        <f>C9/IF(B9=0,0.4,B9)</f>
        <v>3.1666666666666665</v>
      </c>
      <c r="F9" s="10" t="s">
        <v>11</v>
      </c>
      <c r="H9" s="141">
        <v>8</v>
      </c>
      <c r="I9" s="141">
        <v>1200</v>
      </c>
      <c r="J9" s="139">
        <f>I9*H9</f>
        <v>9600</v>
      </c>
      <c r="L9" s="10" t="s">
        <v>12</v>
      </c>
    </row>
    <row r="10" spans="2:19" ht="15.75" thickTop="1">
      <c r="F10" s="180">
        <f>(1/F15)</f>
        <v>6.3829787234042561</v>
      </c>
      <c r="L10" s="180">
        <f>ROUND(L15,0)</f>
        <v>10</v>
      </c>
    </row>
    <row r="11" spans="2:19" ht="45.95" customHeight="1" thickBot="1">
      <c r="B11" s="130" t="s">
        <v>13</v>
      </c>
      <c r="C11" s="130" t="s">
        <v>14</v>
      </c>
      <c r="D11" s="8" t="s">
        <v>15</v>
      </c>
      <c r="F11" s="181"/>
      <c r="H11" s="130" t="s">
        <v>16</v>
      </c>
      <c r="I11" s="130" t="s">
        <v>9</v>
      </c>
      <c r="J11" s="8" t="s">
        <v>17</v>
      </c>
      <c r="L11" s="181"/>
    </row>
    <row r="12" spans="2:19" ht="36.950000000000003" customHeight="1" thickBot="1">
      <c r="B12" s="141">
        <v>0</v>
      </c>
      <c r="C12" s="141">
        <v>5</v>
      </c>
      <c r="D12" s="139">
        <f>C12/IF(B12=0,0.4,B12)</f>
        <v>12.5</v>
      </c>
      <c r="H12" s="141">
        <v>12</v>
      </c>
      <c r="I12" s="141">
        <v>900</v>
      </c>
      <c r="J12" s="139">
        <f>I12*H12</f>
        <v>10800</v>
      </c>
    </row>
    <row r="14" spans="2:19" ht="45.95" customHeight="1" thickBot="1">
      <c r="B14" s="130" t="s">
        <v>18</v>
      </c>
      <c r="C14" s="130" t="s">
        <v>19</v>
      </c>
      <c r="D14" s="8" t="s">
        <v>20</v>
      </c>
      <c r="F14" s="144" t="s">
        <v>21</v>
      </c>
      <c r="H14" s="130" t="s">
        <v>22</v>
      </c>
      <c r="I14" s="130" t="s">
        <v>9</v>
      </c>
      <c r="J14" s="8" t="s">
        <v>23</v>
      </c>
      <c r="L14" s="142" t="s">
        <v>24</v>
      </c>
    </row>
    <row r="15" spans="2:19" ht="36.950000000000003" customHeight="1" thickBot="1">
      <c r="B15" s="141"/>
      <c r="C15" s="141"/>
      <c r="D15" s="139">
        <f>C15/IF(B15=0,0.4,B15)</f>
        <v>0</v>
      </c>
      <c r="F15" s="145">
        <f>(IF(D9=0,0,D9)+IF(D12=0,0,D12)+IF(D15=0,0,D15))/(IF(D9=0,0,C9)+IF(D12=0,0,C12)+IF(D15=0,0,C15))</f>
        <v>0.15666666666666665</v>
      </c>
      <c r="H15" s="141"/>
      <c r="I15" s="141"/>
      <c r="J15" s="139">
        <f>I15*H15</f>
        <v>0</v>
      </c>
      <c r="L15" s="143">
        <f>(IF(J9=0,0,J9)+IF(J12=0,0,J12)+IF(J15=0,0,J15))/(IF(J9=0,0,I9)+IF(J12=0,0,I12)+IF(J15=0,0,I15))</f>
        <v>9.7142857142857135</v>
      </c>
    </row>
    <row r="17" spans="2:19" ht="15.75">
      <c r="B17" s="11" t="s">
        <v>25</v>
      </c>
      <c r="H17" s="11" t="s">
        <v>26</v>
      </c>
    </row>
    <row r="18" spans="2:19">
      <c r="B18" s="12" t="s">
        <v>27</v>
      </c>
      <c r="H18" s="2" t="s">
        <v>28</v>
      </c>
    </row>
    <row r="19" spans="2:19">
      <c r="B19" s="2" t="s">
        <v>29</v>
      </c>
      <c r="H19" s="2" t="s">
        <v>30</v>
      </c>
    </row>
    <row r="20" spans="2:19">
      <c r="B20" s="2" t="s">
        <v>31</v>
      </c>
      <c r="H20" s="2" t="s">
        <v>32</v>
      </c>
    </row>
    <row r="21" spans="2:19">
      <c r="B21" s="2" t="s">
        <v>33</v>
      </c>
    </row>
    <row r="22" spans="2:19">
      <c r="H22" s="12"/>
    </row>
    <row r="23" spans="2:19">
      <c r="B23" s="12"/>
    </row>
    <row r="25" spans="2:19" ht="28.5">
      <c r="B25" s="174" t="s">
        <v>34</v>
      </c>
      <c r="C25" s="174"/>
      <c r="D25" s="174"/>
      <c r="E25" s="174"/>
      <c r="F25" s="174"/>
      <c r="G25" s="174"/>
      <c r="H25" s="174" t="s">
        <v>35</v>
      </c>
      <c r="I25" s="174"/>
      <c r="J25" s="174"/>
      <c r="K25" s="174"/>
      <c r="L25" s="174"/>
      <c r="N25" s="174" t="s">
        <v>36</v>
      </c>
      <c r="O25" s="174"/>
      <c r="P25" s="174"/>
      <c r="Q25" s="174"/>
      <c r="R25" s="174"/>
      <c r="S25" s="5"/>
    </row>
    <row r="26" spans="2:19" s="7" customFormat="1" ht="15" customHeight="1">
      <c r="B26" s="7" t="s">
        <v>3</v>
      </c>
      <c r="C26" s="7" t="s">
        <v>4</v>
      </c>
      <c r="D26" s="5"/>
      <c r="E26" s="5"/>
      <c r="F26" s="5"/>
      <c r="G26" s="5"/>
      <c r="H26" s="7" t="s">
        <v>3</v>
      </c>
      <c r="I26" s="7" t="s">
        <v>4</v>
      </c>
      <c r="J26" s="5"/>
      <c r="K26" s="5"/>
      <c r="L26" s="5"/>
      <c r="N26" s="7" t="s">
        <v>3</v>
      </c>
      <c r="O26" s="7" t="s">
        <v>4</v>
      </c>
      <c r="P26" s="5"/>
      <c r="Q26" s="5"/>
      <c r="R26" s="5"/>
      <c r="S26" s="5"/>
    </row>
    <row r="27" spans="2:19" ht="45.95" customHeight="1" thickBot="1">
      <c r="B27" s="130" t="s">
        <v>37</v>
      </c>
      <c r="C27" s="130" t="s">
        <v>38</v>
      </c>
      <c r="D27" s="8" t="s">
        <v>39</v>
      </c>
      <c r="H27" s="130" t="s">
        <v>40</v>
      </c>
      <c r="I27" s="130" t="s">
        <v>38</v>
      </c>
      <c r="J27" s="8" t="s">
        <v>39</v>
      </c>
      <c r="N27" s="130" t="s">
        <v>41</v>
      </c>
      <c r="O27" s="130" t="s">
        <v>42</v>
      </c>
      <c r="P27" s="8" t="s">
        <v>43</v>
      </c>
    </row>
    <row r="28" spans="2:19" ht="36.950000000000003" customHeight="1" thickTop="1" thickBot="1">
      <c r="B28" s="141">
        <v>100000</v>
      </c>
      <c r="C28" s="141">
        <v>0.85</v>
      </c>
      <c r="D28" s="139">
        <f>C28*B28</f>
        <v>85000</v>
      </c>
      <c r="F28" s="10" t="s">
        <v>44</v>
      </c>
      <c r="H28" s="141">
        <v>4800</v>
      </c>
      <c r="I28" s="141">
        <v>7.5</v>
      </c>
      <c r="J28" s="139">
        <f>I28*H28</f>
        <v>36000</v>
      </c>
      <c r="L28" s="10" t="s">
        <v>45</v>
      </c>
      <c r="N28" s="141">
        <v>34000</v>
      </c>
      <c r="O28" s="141">
        <v>0.55000000000000004</v>
      </c>
      <c r="P28" s="139">
        <f>O28*N28</f>
        <v>18700</v>
      </c>
      <c r="R28" s="10" t="s">
        <v>46</v>
      </c>
    </row>
    <row r="29" spans="2:19" ht="15.75" thickTop="1">
      <c r="F29" s="175">
        <f>(IF(D28=0,0,D28)+IF(D31=0,0,D31)+IF(D34=0,0,D34))/(IF(D28=0,0,B28)+IF(D31=0,0,B31)+IF(D34=0,0,B34))</f>
        <v>0.87624999999999997</v>
      </c>
      <c r="L29" s="177">
        <f>(IF(J28=0,0,J28)+IF(J31=0,0,J31)+IF(J34=0,0,J34))/(IF(J28=0,0,H28)+IF(J31=0,0,H31)+IF(J34=0,0,H34))</f>
        <v>8.0833333333333321</v>
      </c>
      <c r="R29" s="175">
        <f>(IF(P28=0,0,P28)+IF(P31=0,0,P31)+IF(P34=0,0,P34))/(IF(P28=0,0,N28)+IF(P31=0,0,N31)+IF(P34=0,0,N34))</f>
        <v>0.64189189189189189</v>
      </c>
    </row>
    <row r="30" spans="2:19" ht="45.95" customHeight="1" thickBot="1">
      <c r="B30" s="130" t="s">
        <v>47</v>
      </c>
      <c r="C30" s="130" t="s">
        <v>48</v>
      </c>
      <c r="D30" s="8" t="s">
        <v>39</v>
      </c>
      <c r="F30" s="176">
        <f>(D28+D31+D34)/(B28+B31+B34)</f>
        <v>0.87624999999999997</v>
      </c>
      <c r="H30" s="130" t="s">
        <v>49</v>
      </c>
      <c r="I30" s="130" t="s">
        <v>48</v>
      </c>
      <c r="J30" s="8" t="s">
        <v>39</v>
      </c>
      <c r="L30" s="178">
        <f>(J28+J31+J34)/(H28+H31+H34)</f>
        <v>8.0833333333333321</v>
      </c>
      <c r="N30" s="130" t="s">
        <v>50</v>
      </c>
      <c r="O30" s="130" t="s">
        <v>51</v>
      </c>
      <c r="P30" s="8" t="s">
        <v>43</v>
      </c>
      <c r="R30" s="176">
        <f>(P28+P31+P34)/(N28+N31+N34)</f>
        <v>0.64189189189189189</v>
      </c>
    </row>
    <row r="31" spans="2:19" ht="36.950000000000003" customHeight="1" thickBot="1">
      <c r="B31" s="141">
        <v>60000</v>
      </c>
      <c r="C31" s="141">
        <v>0.92</v>
      </c>
      <c r="D31" s="139">
        <f>C31*B31</f>
        <v>55200</v>
      </c>
      <c r="H31" s="141">
        <v>24000</v>
      </c>
      <c r="I31" s="141">
        <v>8.1999999999999993</v>
      </c>
      <c r="J31" s="139">
        <f>I31*H31</f>
        <v>196799.99999999997</v>
      </c>
      <c r="N31" s="141">
        <v>40000</v>
      </c>
      <c r="O31" s="141">
        <v>0.72</v>
      </c>
      <c r="P31" s="139">
        <f>O31*N31</f>
        <v>28800</v>
      </c>
    </row>
    <row r="33" spans="2:16" ht="45.95" customHeight="1" thickBot="1">
      <c r="B33" s="130" t="s">
        <v>52</v>
      </c>
      <c r="C33" s="130" t="s">
        <v>53</v>
      </c>
      <c r="D33" s="8" t="s">
        <v>39</v>
      </c>
      <c r="H33" s="130" t="s">
        <v>54</v>
      </c>
      <c r="I33" s="130" t="s">
        <v>53</v>
      </c>
      <c r="J33" s="8" t="s">
        <v>39</v>
      </c>
      <c r="N33" s="130" t="s">
        <v>55</v>
      </c>
      <c r="O33" s="130" t="s">
        <v>56</v>
      </c>
      <c r="P33" s="8" t="s">
        <v>43</v>
      </c>
    </row>
    <row r="34" spans="2:16" ht="36.950000000000003" customHeight="1" thickBot="1">
      <c r="B34" s="141"/>
      <c r="C34" s="141"/>
      <c r="D34" s="139">
        <f>C34*B34</f>
        <v>0</v>
      </c>
      <c r="H34" s="141"/>
      <c r="I34" s="141"/>
      <c r="J34" s="139">
        <f>I34*H34</f>
        <v>0</v>
      </c>
      <c r="N34" s="141"/>
      <c r="O34" s="141"/>
      <c r="P34" s="139">
        <f>O34*N34</f>
        <v>0</v>
      </c>
    </row>
    <row r="36" spans="2:16" ht="15.75">
      <c r="B36" s="11" t="s">
        <v>57</v>
      </c>
      <c r="H36" s="11" t="s">
        <v>58</v>
      </c>
      <c r="N36" s="11" t="s">
        <v>59</v>
      </c>
    </row>
    <row r="37" spans="2:16" ht="15.75">
      <c r="B37" s="11" t="s">
        <v>60</v>
      </c>
      <c r="H37" s="11" t="s">
        <v>60</v>
      </c>
      <c r="N37" s="11" t="s">
        <v>60</v>
      </c>
    </row>
    <row r="38" spans="2:16">
      <c r="B38" s="2" t="s">
        <v>61</v>
      </c>
      <c r="H38" s="2" t="s">
        <v>62</v>
      </c>
      <c r="N38" s="2" t="s">
        <v>63</v>
      </c>
    </row>
    <row r="39" spans="2:16">
      <c r="B39" s="2" t="s">
        <v>64</v>
      </c>
      <c r="H39" s="2" t="s">
        <v>65</v>
      </c>
      <c r="N39" s="2" t="s">
        <v>66</v>
      </c>
    </row>
    <row r="40" spans="2:16">
      <c r="B40" s="2" t="s">
        <v>67</v>
      </c>
      <c r="H40" s="2" t="s">
        <v>68</v>
      </c>
      <c r="N40" s="2" t="s">
        <v>69</v>
      </c>
    </row>
    <row r="41" spans="2:16">
      <c r="B41" s="12"/>
      <c r="H41" s="12"/>
      <c r="N41" s="2" t="s">
        <v>70</v>
      </c>
    </row>
  </sheetData>
  <sheetProtection password="F48C" sheet="1" objects="1" scenarios="1" selectLockedCells="1"/>
  <mergeCells count="11">
    <mergeCell ref="N25:R25"/>
    <mergeCell ref="F29:F30"/>
    <mergeCell ref="L29:L30"/>
    <mergeCell ref="R29:R30"/>
    <mergeCell ref="B2:L2"/>
    <mergeCell ref="B6:F6"/>
    <mergeCell ref="H6:L6"/>
    <mergeCell ref="F10:F11"/>
    <mergeCell ref="L10:L11"/>
    <mergeCell ref="B25:G25"/>
    <mergeCell ref="H25:L25"/>
  </mergeCells>
  <dataValidations count="9">
    <dataValidation type="decimal" errorStyle="warning" operator="lessThan" allowBlank="1" showInputMessage="1" showErrorMessage="1" error="Are you sure the insulation value is greater than R-60?" sqref="B15 B9 B12">
      <formula1>60.1</formula1>
    </dataValidation>
    <dataValidation type="decimal" allowBlank="1" showInputMessage="1" showErrorMessage="1" error="The value must be between 6 and 30" sqref="I28 I34 I31">
      <formula1>6</formula1>
      <formula2>30</formula2>
    </dataValidation>
    <dataValidation type="decimal" allowBlank="1" showInputMessage="1" showErrorMessage="1" error="The ceiling height must be between 6 and 24 feet" sqref="H15">
      <formula1>6</formula1>
      <formula2>24.1</formula2>
    </dataValidation>
    <dataValidation type="decimal" allowBlank="1" showInputMessage="1" showErrorMessage="1" error="The ceiling height must be between 6 and 24 feet." sqref="H12">
      <formula1>6</formula1>
      <formula2>24.1</formula2>
    </dataValidation>
    <dataValidation type="decimal" operator="lessThan" allowBlank="1" showInputMessage="1" showErrorMessage="1" error="The ceiling height must be between 6 and 24 feet" sqref="H9">
      <formula1>24.1</formula1>
    </dataValidation>
    <dataValidation type="decimal" allowBlank="1" showInputMessage="1" showErrorMessage="1" error="Value must be less than 3.5" sqref="O34 O28">
      <formula1>0.4</formula1>
      <formula2>4</formula2>
    </dataValidation>
    <dataValidation type="decimal" allowBlank="1" showInputMessage="1" showErrorMessage="1" error="Value must be less then 3.5" sqref="O31">
      <formula1>0.4</formula1>
      <formula2>4</formula2>
    </dataValidation>
    <dataValidation type="decimal" allowBlank="1" showInputMessage="1" showErrorMessage="1" error="Value must be less than 1" sqref="C31 C28">
      <formula1>0.7</formula1>
      <formula2>1</formula2>
    </dataValidation>
    <dataValidation type="decimal" allowBlank="1" showInputMessage="1" showErrorMessage="1" error="Value must be less than 1." sqref="C34">
      <formula1>0.7</formula1>
      <formula2>1</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B1:T37"/>
  <sheetViews>
    <sheetView showGridLines="0" tabSelected="1" zoomScaleNormal="100" workbookViewId="0">
      <selection activeCell="C10" sqref="C10"/>
    </sheetView>
  </sheetViews>
  <sheetFormatPr defaultColWidth="9.140625" defaultRowHeight="15"/>
  <cols>
    <col min="1" max="1" width="4.7109375" style="2" customWidth="1"/>
    <col min="2" max="2" width="28.28515625" style="2" customWidth="1"/>
    <col min="3" max="3" width="30.42578125" style="2" customWidth="1"/>
    <col min="4" max="4" width="9.140625" style="2"/>
    <col min="5" max="5" width="11" style="2" customWidth="1"/>
    <col min="6" max="6" width="9.140625" style="2"/>
    <col min="7" max="7" width="17.7109375" style="2" customWidth="1"/>
    <col min="8" max="8" width="9.140625" style="2"/>
    <col min="9" max="9" width="11.5703125" style="2" customWidth="1"/>
    <col min="10" max="10" width="9.28515625" style="2" customWidth="1"/>
    <col min="11" max="11" width="11.7109375" style="2" customWidth="1"/>
    <col min="12" max="13" width="9.140625" style="2"/>
    <col min="14" max="14" width="4.7109375" style="2" customWidth="1"/>
    <col min="15" max="15" width="9.7109375" style="2" customWidth="1"/>
    <col min="16" max="16384" width="9.140625" style="2"/>
  </cols>
  <sheetData>
    <row r="1" spans="2:20" ht="42" customHeight="1">
      <c r="D1" s="179"/>
      <c r="E1" s="179"/>
      <c r="F1" s="179"/>
      <c r="G1" s="179"/>
      <c r="H1" s="179"/>
    </row>
    <row r="2" spans="2:20" ht="42" customHeight="1">
      <c r="O2" s="183"/>
      <c r="P2" s="183"/>
    </row>
    <row r="3" spans="2:20" ht="25.5" customHeight="1">
      <c r="O3" s="183"/>
      <c r="P3" s="183"/>
    </row>
    <row r="4" spans="2:20" ht="30.75" customHeight="1">
      <c r="I4" s="184"/>
      <c r="J4" s="184"/>
      <c r="K4" s="184"/>
      <c r="L4" s="184"/>
      <c r="M4" s="184"/>
    </row>
    <row r="5" spans="2:20" ht="30.75" customHeight="1" thickBot="1">
      <c r="B5" s="171"/>
      <c r="C5" s="171"/>
      <c r="I5" s="172"/>
      <c r="J5" s="172"/>
      <c r="K5" s="172"/>
      <c r="L5" s="172"/>
      <c r="M5" s="172"/>
    </row>
    <row r="6" spans="2:20" ht="22.5" thickTop="1" thickBot="1">
      <c r="B6" s="13" t="s">
        <v>71</v>
      </c>
      <c r="C6" s="128" t="s">
        <v>72</v>
      </c>
      <c r="E6" s="14" t="s">
        <v>73</v>
      </c>
      <c r="I6" s="15"/>
      <c r="J6" s="15"/>
      <c r="K6" s="15"/>
      <c r="L6" s="15"/>
      <c r="M6" s="15"/>
      <c r="S6" s="15"/>
    </row>
    <row r="7" spans="2:20" ht="25.5" customHeight="1" thickTop="1" thickBot="1">
      <c r="B7" s="13" t="s">
        <v>74</v>
      </c>
      <c r="C7" s="128" t="s">
        <v>75</v>
      </c>
      <c r="E7" s="246"/>
      <c r="F7" s="246"/>
      <c r="G7" s="246"/>
      <c r="I7" s="185"/>
      <c r="J7" s="185"/>
      <c r="K7" s="185"/>
      <c r="L7" s="185"/>
      <c r="M7" s="185"/>
      <c r="S7" s="15"/>
    </row>
    <row r="8" spans="2:20" ht="22.5" thickTop="1" thickBot="1">
      <c r="B8" s="13" t="s">
        <v>76</v>
      </c>
      <c r="C8" s="128" t="s">
        <v>77</v>
      </c>
      <c r="D8" s="16"/>
      <c r="E8" s="246"/>
      <c r="F8" s="246"/>
      <c r="G8" s="246"/>
      <c r="I8" s="185"/>
      <c r="J8" s="185"/>
      <c r="K8" s="185"/>
      <c r="L8" s="185"/>
      <c r="M8" s="185"/>
      <c r="S8" s="15"/>
    </row>
    <row r="9" spans="2:20" ht="22.5" customHeight="1" thickTop="1" thickBot="1">
      <c r="B9" s="13" t="s">
        <v>78</v>
      </c>
      <c r="C9" s="129">
        <v>8</v>
      </c>
      <c r="E9" s="112"/>
      <c r="F9" s="112"/>
      <c r="G9" s="112"/>
      <c r="I9" s="15"/>
      <c r="J9" s="15"/>
      <c r="K9" s="15"/>
      <c r="L9" s="15"/>
      <c r="M9" s="15"/>
      <c r="S9" s="15"/>
    </row>
    <row r="10" spans="2:20" ht="22.5" customHeight="1" thickTop="1" thickBot="1">
      <c r="B10" s="3"/>
      <c r="C10" s="17"/>
      <c r="I10" s="182"/>
      <c r="J10" s="182"/>
      <c r="K10" s="182"/>
      <c r="L10" s="182"/>
      <c r="M10" s="15"/>
      <c r="S10" s="15"/>
    </row>
    <row r="11" spans="2:20" ht="22.5" customHeight="1" thickTop="1" thickBot="1">
      <c r="B11" s="18" t="s">
        <v>79</v>
      </c>
      <c r="C11" s="140">
        <f>IF(ISBLANK(C9),"",Insul_calcs!O16)</f>
        <v>15</v>
      </c>
      <c r="M11" s="15"/>
      <c r="S11" s="15"/>
      <c r="T11" s="20"/>
    </row>
    <row r="12" spans="2:20" ht="22.5" customHeight="1" thickTop="1" thickBot="1">
      <c r="B12" s="21"/>
      <c r="C12" s="22"/>
      <c r="I12" s="19"/>
      <c r="J12" s="23"/>
      <c r="K12" s="23"/>
      <c r="L12" s="23"/>
      <c r="M12" s="15"/>
      <c r="S12" s="15"/>
      <c r="T12" s="20"/>
    </row>
    <row r="13" spans="2:20" ht="35.25" customHeight="1" thickTop="1" thickBot="1">
      <c r="B13" s="190" t="s">
        <v>280</v>
      </c>
      <c r="C13" s="191"/>
      <c r="D13" s="191"/>
      <c r="E13" s="191"/>
      <c r="F13" s="191"/>
      <c r="G13" s="192"/>
      <c r="H13" s="25"/>
      <c r="I13" s="25"/>
      <c r="J13" s="25"/>
      <c r="K13" s="26"/>
      <c r="L13" s="26"/>
      <c r="M13" s="15"/>
      <c r="S13" s="15"/>
      <c r="T13" s="20"/>
    </row>
    <row r="14" spans="2:20" ht="22.5" customHeight="1" thickTop="1" thickBot="1">
      <c r="B14" s="190" t="s">
        <v>273</v>
      </c>
      <c r="C14" s="191"/>
      <c r="D14" s="191"/>
      <c r="E14" s="191"/>
      <c r="F14" s="191"/>
      <c r="G14" s="192"/>
      <c r="H14" s="25"/>
      <c r="I14" s="25"/>
      <c r="J14" s="25"/>
      <c r="K14" s="15"/>
      <c r="L14" s="15"/>
      <c r="M14" s="15"/>
      <c r="S14" s="15"/>
      <c r="T14" s="20"/>
    </row>
    <row r="15" spans="2:20" ht="22.5" customHeight="1" thickTop="1" thickBot="1">
      <c r="B15" s="190" t="s">
        <v>274</v>
      </c>
      <c r="C15" s="191"/>
      <c r="D15" s="191"/>
      <c r="E15" s="191"/>
      <c r="F15" s="191"/>
      <c r="G15" s="192"/>
      <c r="H15" s="25"/>
      <c r="I15" s="25"/>
      <c r="J15" s="25"/>
      <c r="K15" s="26"/>
      <c r="L15" s="26"/>
      <c r="M15" s="26"/>
      <c r="N15" s="19"/>
      <c r="S15" s="15"/>
      <c r="T15" s="20"/>
    </row>
    <row r="16" spans="2:20" ht="33.75" customHeight="1" thickTop="1" thickBot="1">
      <c r="B16" s="193"/>
      <c r="C16" s="191"/>
      <c r="D16" s="191"/>
      <c r="E16" s="191"/>
      <c r="F16" s="191"/>
      <c r="G16" s="192"/>
      <c r="H16" s="25"/>
      <c r="I16" s="25"/>
      <c r="J16" s="25"/>
      <c r="K16" s="26"/>
      <c r="L16" s="26"/>
      <c r="M16" s="26"/>
      <c r="N16" s="23"/>
      <c r="S16" s="15"/>
      <c r="T16" s="20"/>
    </row>
    <row r="17" spans="2:20" ht="105" customHeight="1" thickTop="1" thickBot="1">
      <c r="B17" s="187" t="s">
        <v>259</v>
      </c>
      <c r="C17" s="188"/>
      <c r="D17" s="188"/>
      <c r="E17" s="188"/>
      <c r="F17" s="188"/>
      <c r="G17" s="189"/>
      <c r="H17" s="24"/>
      <c r="I17" s="24"/>
      <c r="J17" s="24"/>
      <c r="K17" s="23"/>
      <c r="L17" s="23"/>
      <c r="M17" s="15"/>
      <c r="S17" s="15"/>
      <c r="T17" s="20"/>
    </row>
    <row r="18" spans="2:20" ht="22.5" customHeight="1" thickTop="1">
      <c r="B18" s="27"/>
      <c r="C18" s="27"/>
      <c r="D18" s="27"/>
      <c r="E18" s="27"/>
      <c r="F18" s="27"/>
      <c r="G18" s="27"/>
      <c r="I18" s="23"/>
      <c r="J18" s="26"/>
      <c r="K18" s="26"/>
      <c r="L18" s="26"/>
      <c r="M18" s="26"/>
      <c r="N18" s="26"/>
      <c r="T18" s="20"/>
    </row>
    <row r="19" spans="2:20" ht="22.5" customHeight="1">
      <c r="B19" s="186" t="s">
        <v>80</v>
      </c>
      <c r="C19" s="186"/>
      <c r="E19" s="186" t="s">
        <v>77</v>
      </c>
      <c r="F19" s="186"/>
      <c r="I19" s="23"/>
      <c r="J19" s="26"/>
      <c r="K19" s="26"/>
      <c r="L19" s="26"/>
      <c r="M19" s="26"/>
      <c r="N19" s="26"/>
      <c r="Q19" s="15"/>
      <c r="R19" s="15"/>
      <c r="S19" s="15"/>
      <c r="T19" s="20"/>
    </row>
    <row r="20" spans="2:20" ht="15.75" thickBot="1"/>
    <row r="21" spans="2:20" ht="16.5" thickTop="1" thickBot="1">
      <c r="I21" s="28"/>
      <c r="J21" s="29" t="s">
        <v>80</v>
      </c>
      <c r="K21" s="30" t="s">
        <v>77</v>
      </c>
      <c r="L21" s="31" t="s">
        <v>81</v>
      </c>
    </row>
    <row r="22" spans="2:20" ht="61.5" thickTop="1" thickBot="1">
      <c r="I22" s="32" t="s">
        <v>82</v>
      </c>
      <c r="J22" s="33" t="s">
        <v>83</v>
      </c>
      <c r="K22" s="33" t="s">
        <v>84</v>
      </c>
      <c r="L22" s="34" t="s">
        <v>85</v>
      </c>
    </row>
    <row r="23" spans="2:20" ht="15.75" thickTop="1">
      <c r="I23" s="35">
        <v>0</v>
      </c>
      <c r="J23" s="36">
        <v>0</v>
      </c>
      <c r="K23" s="36">
        <v>0</v>
      </c>
      <c r="L23" s="37">
        <v>0</v>
      </c>
    </row>
    <row r="24" spans="2:20">
      <c r="I24" s="38">
        <v>1</v>
      </c>
      <c r="J24" s="39">
        <v>3</v>
      </c>
      <c r="K24" s="39">
        <v>2</v>
      </c>
      <c r="L24" s="40">
        <v>1</v>
      </c>
    </row>
    <row r="25" spans="2:20">
      <c r="I25" s="38">
        <v>2</v>
      </c>
      <c r="J25" s="39">
        <v>5</v>
      </c>
      <c r="K25" s="39">
        <v>4</v>
      </c>
      <c r="L25" s="40">
        <v>1.5</v>
      </c>
    </row>
    <row r="26" spans="2:20">
      <c r="I26" s="38">
        <v>3</v>
      </c>
      <c r="J26" s="39">
        <v>8</v>
      </c>
      <c r="K26" s="39">
        <v>5</v>
      </c>
      <c r="L26" s="40">
        <v>2</v>
      </c>
    </row>
    <row r="27" spans="2:20">
      <c r="I27" s="38">
        <v>4</v>
      </c>
      <c r="J27" s="39">
        <v>10</v>
      </c>
      <c r="K27" s="39">
        <v>7</v>
      </c>
      <c r="L27" s="40">
        <v>3</v>
      </c>
    </row>
    <row r="28" spans="2:20">
      <c r="I28" s="38">
        <v>5</v>
      </c>
      <c r="J28" s="39">
        <v>13</v>
      </c>
      <c r="K28" s="39">
        <v>9</v>
      </c>
      <c r="L28" s="40">
        <v>3.5</v>
      </c>
    </row>
    <row r="29" spans="2:20">
      <c r="I29" s="38">
        <v>6</v>
      </c>
      <c r="J29" s="39">
        <v>15</v>
      </c>
      <c r="K29" s="39">
        <v>11</v>
      </c>
      <c r="L29" s="40">
        <v>4</v>
      </c>
    </row>
    <row r="30" spans="2:20">
      <c r="I30" s="38">
        <v>7</v>
      </c>
      <c r="J30" s="39">
        <v>18</v>
      </c>
      <c r="K30" s="39">
        <v>13</v>
      </c>
      <c r="L30" s="40">
        <v>5</v>
      </c>
    </row>
    <row r="31" spans="2:20">
      <c r="C31" s="186" t="s">
        <v>81</v>
      </c>
      <c r="D31" s="186"/>
      <c r="E31" s="186"/>
      <c r="I31" s="38">
        <v>8</v>
      </c>
      <c r="J31" s="39">
        <v>20</v>
      </c>
      <c r="K31" s="39">
        <v>14</v>
      </c>
      <c r="L31" s="40">
        <v>5.5</v>
      </c>
    </row>
    <row r="32" spans="2:20">
      <c r="I32" s="38">
        <v>9</v>
      </c>
      <c r="J32" s="39">
        <v>23</v>
      </c>
      <c r="K32" s="39">
        <v>16</v>
      </c>
      <c r="L32" s="40">
        <v>6</v>
      </c>
    </row>
    <row r="33" spans="9:12">
      <c r="I33" s="38">
        <v>10</v>
      </c>
      <c r="J33" s="39">
        <v>25</v>
      </c>
      <c r="K33" s="39">
        <v>18</v>
      </c>
      <c r="L33" s="40">
        <v>7</v>
      </c>
    </row>
    <row r="34" spans="9:12">
      <c r="I34" s="38">
        <v>11</v>
      </c>
      <c r="J34" s="39">
        <v>28</v>
      </c>
      <c r="K34" s="39">
        <v>20</v>
      </c>
      <c r="L34" s="40">
        <v>8</v>
      </c>
    </row>
    <row r="35" spans="9:12" ht="15.75" thickBot="1">
      <c r="I35" s="41">
        <v>12</v>
      </c>
      <c r="J35" s="42">
        <v>30</v>
      </c>
      <c r="K35" s="42">
        <v>22</v>
      </c>
      <c r="L35" s="43">
        <v>8.5</v>
      </c>
    </row>
    <row r="36" spans="9:12" ht="16.5" thickTop="1" thickBot="1">
      <c r="I36" s="44" t="s">
        <v>86</v>
      </c>
      <c r="J36" s="45"/>
      <c r="K36" s="45"/>
      <c r="L36" s="46"/>
    </row>
    <row r="37" spans="9:12" ht="15.75" thickTop="1"/>
  </sheetData>
  <sheetProtection password="F48C" sheet="1" objects="1" scenarios="1" selectLockedCells="1"/>
  <mergeCells count="13">
    <mergeCell ref="C31:E31"/>
    <mergeCell ref="B17:G17"/>
    <mergeCell ref="B13:G13"/>
    <mergeCell ref="B14:G14"/>
    <mergeCell ref="B15:G16"/>
    <mergeCell ref="B19:C19"/>
    <mergeCell ref="E19:F19"/>
    <mergeCell ref="I10:L10"/>
    <mergeCell ref="D1:H1"/>
    <mergeCell ref="O2:P3"/>
    <mergeCell ref="I4:M4"/>
    <mergeCell ref="I7:M8"/>
    <mergeCell ref="E7:G8"/>
  </mergeCells>
  <conditionalFormatting sqref="C11">
    <cfRule type="cellIs" dxfId="23" priority="1" operator="equal">
      <formula>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D3C587D0-928C-4844-AF15-17315EFEBE98}">
            <xm:f>Insul_calcs!Q14=TRUE</xm:f>
            <x14:dxf>
              <fill>
                <patternFill>
                  <bgColor rgb="FF92D050"/>
                </patternFill>
              </fill>
            </x14:dxf>
          </x14:cfRule>
          <x14:cfRule type="expression" priority="5" id="{ACD183E1-2DC7-471A-85F7-BF428442216C}">
            <xm:f>Insul_calcs!Q14=FALSE</xm:f>
            <x14:dxf>
              <fill>
                <patternFill>
                  <bgColor rgb="FFFF0000"/>
                </patternFill>
              </fill>
            </x14:dxf>
          </x14:cfRule>
          <xm:sqref>C7</xm:sqref>
        </x14:conditionalFormatting>
        <x14:conditionalFormatting xmlns:xm="http://schemas.microsoft.com/office/excel/2006/main">
          <x14:cfRule type="expression" priority="2" id="{C5835399-BF1E-4937-848C-EAB534FA1C2F}">
            <xm:f>Insul_calcs!Q15="TRUE"</xm:f>
            <x14:dxf>
              <fill>
                <patternFill>
                  <bgColor rgb="FF92D050"/>
                </patternFill>
              </fill>
            </x14:dxf>
          </x14:cfRule>
          <x14:cfRule type="expression" priority="3" id="{978AD391-97AF-4B49-9EFD-EA26B9D46035}">
            <xm:f>Insul_calcs!Q15="FALSE"</xm:f>
            <x14:dxf>
              <fill>
                <patternFill>
                  <bgColor rgb="FFFF0000"/>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3">
        <x14:dataValidation type="list">
          <x14:formula1>
            <xm:f>Insul_calcs!$O$3:$O$6</xm:f>
          </x14:formula1>
          <xm:sqref>C8</xm:sqref>
        </x14:dataValidation>
        <x14:dataValidation type="list" showInputMessage="1" showErrorMessage="1">
          <x14:formula1>
            <xm:f>Insul_calcs!$L$4:$L$8</xm:f>
          </x14:formula1>
          <xm:sqref>C7</xm:sqref>
        </x14:dataValidation>
        <x14:dataValidation type="list" showInputMessage="1" showErrorMessage="1">
          <x14:formula1>
            <xm:f>Insul_calcs!$I$3:$I$14</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C26:N47"/>
  <sheetViews>
    <sheetView showGridLines="0" workbookViewId="0">
      <selection activeCell="E34" sqref="E34"/>
    </sheetView>
  </sheetViews>
  <sheetFormatPr defaultRowHeight="15"/>
  <cols>
    <col min="3" max="3" width="13.140625" customWidth="1"/>
    <col min="6" max="6" width="6.7109375" customWidth="1"/>
    <col min="7" max="7" width="12.140625" customWidth="1"/>
    <col min="10" max="10" width="14.85546875" customWidth="1"/>
    <col min="11" max="11" width="17.7109375" bestFit="1" customWidth="1"/>
  </cols>
  <sheetData>
    <row r="26" spans="3:14" s="132" customFormat="1" ht="19.5" customHeight="1">
      <c r="C26" s="131" t="s">
        <v>260</v>
      </c>
    </row>
    <row r="27" spans="3:14" s="132" customFormat="1" ht="19.5" customHeight="1">
      <c r="C27" s="131" t="s">
        <v>233</v>
      </c>
    </row>
    <row r="28" spans="3:14" s="132" customFormat="1" ht="19.5" customHeight="1">
      <c r="C28" s="131" t="s">
        <v>232</v>
      </c>
    </row>
    <row r="29" spans="3:14" s="132" customFormat="1" ht="19.5" customHeight="1">
      <c r="C29" s="131" t="s">
        <v>269</v>
      </c>
    </row>
    <row r="30" spans="3:14" s="132" customFormat="1" ht="19.5" customHeight="1">
      <c r="C30" s="133" t="s">
        <v>234</v>
      </c>
      <c r="D30" s="134"/>
      <c r="E30" s="134"/>
      <c r="F30" s="134"/>
      <c r="G30" s="134"/>
      <c r="H30" s="134"/>
      <c r="I30" s="134"/>
      <c r="J30" s="134"/>
      <c r="K30" s="134"/>
      <c r="L30" s="134"/>
      <c r="M30" s="134"/>
      <c r="N30" s="134"/>
    </row>
    <row r="31" spans="3:14" s="132" customFormat="1" ht="19.5" customHeight="1">
      <c r="C31" s="131" t="s">
        <v>261</v>
      </c>
    </row>
    <row r="33" spans="3:12" ht="15.75" thickBot="1">
      <c r="C33" s="47" t="s">
        <v>87</v>
      </c>
    </row>
    <row r="34" spans="3:12" ht="19.5" thickBot="1">
      <c r="C34" s="194" t="s">
        <v>231</v>
      </c>
      <c r="D34" s="195"/>
      <c r="E34" s="146">
        <v>6</v>
      </c>
      <c r="G34" s="196" t="str">
        <f>VLOOKUP(E34,'Insul Defaults calcs'!Q28:R37,2,FALSE)</f>
        <v>Pacific Northwest</v>
      </c>
      <c r="H34" s="197"/>
    </row>
    <row r="35" spans="3:12" ht="15.75">
      <c r="C35" s="49"/>
      <c r="D35" s="49"/>
      <c r="E35" s="50"/>
      <c r="F35" s="49"/>
      <c r="G35" s="49"/>
      <c r="H35" s="51"/>
    </row>
    <row r="36" spans="3:12" ht="15.75">
      <c r="D36" s="198" t="s">
        <v>88</v>
      </c>
      <c r="E36" s="198"/>
      <c r="K36" s="52"/>
      <c r="L36" s="52"/>
    </row>
    <row r="37" spans="3:12" ht="15.75" thickBot="1">
      <c r="C37" s="53" t="s">
        <v>89</v>
      </c>
      <c r="D37" s="54" t="s">
        <v>90</v>
      </c>
      <c r="E37" s="54" t="s">
        <v>91</v>
      </c>
      <c r="J37" s="53"/>
    </row>
    <row r="38" spans="3:12" ht="15.75" thickBot="1">
      <c r="C38" s="47" t="s">
        <v>92</v>
      </c>
      <c r="D38" s="151" t="str">
        <f>'Insul Defaults calcs'!M29</f>
        <v>R0</v>
      </c>
      <c r="E38" s="152" t="str">
        <f>'Insul Defaults calcs'!N29</f>
        <v>R0</v>
      </c>
      <c r="J38" s="47"/>
    </row>
    <row r="39" spans="3:12" ht="15.75" thickBot="1">
      <c r="C39" s="47" t="s">
        <v>93</v>
      </c>
      <c r="D39" s="151" t="str">
        <f>'Insul Defaults calcs'!M30</f>
        <v>R0</v>
      </c>
      <c r="E39" s="152" t="str">
        <f>'Insul Defaults calcs'!N30</f>
        <v>R0</v>
      </c>
      <c r="J39" s="47"/>
    </row>
    <row r="40" spans="3:12" ht="15.75" thickBot="1">
      <c r="C40" s="47" t="s">
        <v>94</v>
      </c>
      <c r="D40" s="151" t="str">
        <f>'Insul Defaults calcs'!M31</f>
        <v>R0</v>
      </c>
      <c r="E40" s="152" t="str">
        <f>'Insul Defaults calcs'!N31</f>
        <v>R0</v>
      </c>
      <c r="J40" s="47"/>
    </row>
    <row r="41" spans="3:12" ht="15.75" thickBot="1">
      <c r="C41" s="47" t="s">
        <v>95</v>
      </c>
      <c r="D41" s="151" t="str">
        <f>'Insul Defaults calcs'!M32</f>
        <v>R0 or R3</v>
      </c>
      <c r="E41" s="152" t="str">
        <f>'Insul Defaults calcs'!N32</f>
        <v>R0 or R3</v>
      </c>
      <c r="J41" s="47"/>
    </row>
    <row r="42" spans="3:12" ht="15.75" thickBot="1">
      <c r="C42" s="47" t="s">
        <v>96</v>
      </c>
      <c r="D42" s="151" t="str">
        <f>'Insul Defaults calcs'!M33</f>
        <v>R7</v>
      </c>
      <c r="E42" s="152" t="str">
        <f>'Insul Defaults calcs'!N33</f>
        <v>R11</v>
      </c>
      <c r="J42" s="47"/>
    </row>
    <row r="43" spans="3:12" ht="15.75" thickBot="1">
      <c r="C43" s="47" t="s">
        <v>97</v>
      </c>
      <c r="D43" s="151" t="str">
        <f>'Insul Defaults calcs'!M34</f>
        <v>R7</v>
      </c>
      <c r="E43" s="152" t="str">
        <f>'Insul Defaults calcs'!N34</f>
        <v>R11</v>
      </c>
      <c r="J43" s="47"/>
    </row>
    <row r="44" spans="3:12" ht="15.75" thickBot="1">
      <c r="C44" s="47" t="s">
        <v>98</v>
      </c>
      <c r="D44" s="153" t="str">
        <f>'Insul Defaults calcs'!M35</f>
        <v>R7</v>
      </c>
      <c r="E44" s="154" t="str">
        <f>'Insul Defaults calcs'!N35</f>
        <v>R11</v>
      </c>
      <c r="J44" s="47"/>
    </row>
    <row r="47" spans="3:12" ht="15.75">
      <c r="C47" s="55" t="s">
        <v>99</v>
      </c>
      <c r="D47" s="48"/>
      <c r="E47" s="48"/>
      <c r="F47" s="48"/>
      <c r="G47" s="48"/>
      <c r="H47" s="48"/>
      <c r="I47" s="48"/>
      <c r="J47" s="48"/>
      <c r="K47" s="48"/>
    </row>
  </sheetData>
  <sheetProtection password="F48C" sheet="1" objects="1" scenarios="1" selectLockedCells="1"/>
  <mergeCells count="3">
    <mergeCell ref="C34:D34"/>
    <mergeCell ref="G34:H34"/>
    <mergeCell ref="D36:E36"/>
  </mergeCells>
  <dataValidations count="1">
    <dataValidation type="list" allowBlank="1" showInputMessage="1" showErrorMessage="1" sqref="E34:E35">
      <formula1>"2,3,4,5,6,7,8,9,10,11"</formula1>
    </dataValidation>
  </dataValidations>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M55"/>
  <sheetViews>
    <sheetView showGridLines="0" topLeftCell="A22" workbookViewId="0">
      <selection activeCell="C49" sqref="C49"/>
    </sheetView>
  </sheetViews>
  <sheetFormatPr defaultColWidth="9.140625" defaultRowHeight="15"/>
  <cols>
    <col min="1" max="1" width="9.140625" style="2" customWidth="1"/>
    <col min="2" max="2" width="34.140625" style="2" customWidth="1"/>
    <col min="3" max="3" width="20.28515625" style="2" customWidth="1"/>
    <col min="4" max="4" width="6.42578125" style="2" customWidth="1"/>
    <col min="5" max="5" width="33.28515625" style="2" customWidth="1"/>
    <col min="6" max="6" width="21.5703125" style="2" customWidth="1"/>
    <col min="7" max="7" width="4.42578125" style="2" customWidth="1"/>
    <col min="8" max="8" width="10.85546875" style="2" customWidth="1"/>
    <col min="9" max="9" width="12.85546875" style="2" customWidth="1"/>
    <col min="10" max="10" width="16.5703125" style="2" customWidth="1"/>
    <col min="11" max="16384" width="9.140625" style="2"/>
  </cols>
  <sheetData>
    <row r="1" spans="1:9" ht="84" customHeight="1">
      <c r="A1" s="56"/>
      <c r="B1" s="56"/>
      <c r="C1" s="56"/>
      <c r="D1" s="56"/>
      <c r="E1" s="56" t="s">
        <v>257</v>
      </c>
      <c r="F1" s="56"/>
      <c r="G1" s="56"/>
      <c r="H1" s="15"/>
    </row>
    <row r="2" spans="1:9">
      <c r="A2" s="56"/>
      <c r="B2" s="56"/>
      <c r="C2" s="56"/>
      <c r="D2" s="56"/>
      <c r="E2" s="56"/>
      <c r="F2" s="56"/>
      <c r="G2" s="56"/>
      <c r="H2" s="15"/>
    </row>
    <row r="3" spans="1:9">
      <c r="A3" s="56"/>
      <c r="B3" s="56"/>
      <c r="C3" s="56"/>
      <c r="D3" s="56"/>
      <c r="E3" s="56"/>
      <c r="F3" s="56"/>
      <c r="G3" s="56"/>
      <c r="H3" s="15"/>
    </row>
    <row r="4" spans="1:9">
      <c r="A4" s="56"/>
      <c r="B4" s="56"/>
      <c r="C4" s="56"/>
      <c r="D4" s="56"/>
      <c r="E4" s="56"/>
      <c r="F4" s="56"/>
      <c r="G4" s="56"/>
      <c r="H4" s="15"/>
    </row>
    <row r="5" spans="1:9">
      <c r="A5" s="56"/>
      <c r="B5" s="56"/>
      <c r="C5" s="56"/>
      <c r="D5" s="56"/>
      <c r="E5" s="56"/>
      <c r="F5" s="56"/>
      <c r="G5" s="56"/>
      <c r="H5" s="15"/>
    </row>
    <row r="6" spans="1:9" ht="14.25" customHeight="1">
      <c r="A6" s="56"/>
      <c r="B6" s="56"/>
      <c r="C6" s="56"/>
      <c r="D6" s="56"/>
      <c r="E6" s="56"/>
      <c r="F6" s="56"/>
      <c r="G6" s="56"/>
      <c r="H6" s="15"/>
    </row>
    <row r="7" spans="1:9" ht="21" customHeight="1" thickBot="1">
      <c r="A7" s="56"/>
      <c r="B7" s="56"/>
      <c r="C7" s="56"/>
      <c r="D7" s="56"/>
      <c r="E7" s="56"/>
      <c r="F7" s="56"/>
      <c r="G7" s="56"/>
      <c r="H7" s="15"/>
    </row>
    <row r="8" spans="1:9" ht="96.75" customHeight="1" thickBot="1">
      <c r="A8" s="56"/>
      <c r="B8" s="199" t="s">
        <v>258</v>
      </c>
      <c r="C8" s="200"/>
      <c r="D8" s="200"/>
      <c r="E8" s="200"/>
      <c r="F8" s="201"/>
      <c r="G8" s="56"/>
      <c r="H8" s="15"/>
    </row>
    <row r="9" spans="1:9">
      <c r="A9" s="56"/>
      <c r="B9" s="57"/>
      <c r="C9" s="57"/>
      <c r="D9" s="57"/>
      <c r="E9" s="57"/>
      <c r="F9" s="57"/>
      <c r="G9" s="56"/>
      <c r="H9" s="15"/>
    </row>
    <row r="10" spans="1:9" ht="14.25" customHeight="1" thickBot="1">
      <c r="A10" s="56"/>
      <c r="B10" s="202" t="s">
        <v>236</v>
      </c>
      <c r="C10" s="202"/>
      <c r="D10" s="56"/>
      <c r="E10" s="203" t="s">
        <v>237</v>
      </c>
      <c r="F10" s="203"/>
      <c r="G10" s="56"/>
      <c r="H10" s="15"/>
    </row>
    <row r="11" spans="1:9" ht="15" customHeight="1">
      <c r="A11" s="56"/>
      <c r="B11" s="58" t="s">
        <v>244</v>
      </c>
      <c r="C11" s="59">
        <v>15</v>
      </c>
      <c r="D11" s="56"/>
      <c r="E11" s="58" t="s">
        <v>252</v>
      </c>
      <c r="F11" s="60">
        <v>8.5</v>
      </c>
      <c r="G11" s="56"/>
      <c r="H11" s="15"/>
    </row>
    <row r="12" spans="1:9" ht="15" customHeight="1" thickBot="1">
      <c r="A12" s="56"/>
      <c r="B12" s="58" t="s">
        <v>245</v>
      </c>
      <c r="C12" s="59">
        <v>14.5</v>
      </c>
      <c r="D12" s="56"/>
      <c r="E12" s="58" t="s">
        <v>245</v>
      </c>
      <c r="F12" s="60">
        <v>8.1999999999999993</v>
      </c>
      <c r="G12" s="56"/>
      <c r="H12" s="15"/>
    </row>
    <row r="13" spans="1:9" ht="15" customHeight="1">
      <c r="A13" s="56"/>
      <c r="B13" s="204" t="s">
        <v>221</v>
      </c>
      <c r="C13" s="205"/>
      <c r="D13" s="56"/>
      <c r="E13" s="58" t="s">
        <v>100</v>
      </c>
      <c r="F13" s="60">
        <v>8.1999999999999993</v>
      </c>
      <c r="G13" s="56"/>
      <c r="H13" s="61"/>
      <c r="I13" s="62"/>
    </row>
    <row r="14" spans="1:9" ht="15" customHeight="1">
      <c r="A14" s="56"/>
      <c r="B14" s="206"/>
      <c r="C14" s="207"/>
      <c r="D14" s="56"/>
      <c r="E14" s="58" t="s">
        <v>101</v>
      </c>
      <c r="F14" s="60">
        <v>7.7</v>
      </c>
      <c r="G14" s="56"/>
      <c r="H14" s="15"/>
    </row>
    <row r="15" spans="1:9" ht="15" customHeight="1">
      <c r="A15" s="56"/>
      <c r="B15" s="156" t="s">
        <v>216</v>
      </c>
      <c r="C15" s="117">
        <v>14</v>
      </c>
      <c r="D15" s="56"/>
      <c r="E15" s="58" t="s">
        <v>102</v>
      </c>
      <c r="F15" s="60">
        <v>7.1</v>
      </c>
      <c r="G15" s="56"/>
      <c r="H15" s="15"/>
    </row>
    <row r="16" spans="1:9" ht="15" customHeight="1" thickBot="1">
      <c r="A16" s="56"/>
      <c r="B16" s="155" t="s">
        <v>217</v>
      </c>
      <c r="C16" s="118">
        <v>13</v>
      </c>
      <c r="D16" s="56"/>
      <c r="E16" s="63" t="s">
        <v>103</v>
      </c>
      <c r="F16" s="65">
        <v>6.6</v>
      </c>
      <c r="G16" s="56"/>
      <c r="H16" s="15"/>
    </row>
    <row r="17" spans="1:13" ht="15" customHeight="1" thickBot="1">
      <c r="A17" s="56"/>
      <c r="B17" s="115" t="s">
        <v>101</v>
      </c>
      <c r="C17" s="116">
        <v>13</v>
      </c>
      <c r="D17" s="56"/>
      <c r="E17" s="63" t="s">
        <v>265</v>
      </c>
      <c r="F17" s="65">
        <v>10</v>
      </c>
      <c r="G17" s="56"/>
    </row>
    <row r="18" spans="1:13">
      <c r="A18" s="56"/>
      <c r="B18" s="58" t="s">
        <v>102</v>
      </c>
      <c r="C18" s="59">
        <v>10</v>
      </c>
      <c r="D18" s="56"/>
      <c r="E18" s="15"/>
      <c r="F18" s="113"/>
      <c r="G18" s="56"/>
    </row>
    <row r="19" spans="1:13" ht="24" thickBot="1">
      <c r="A19" s="56"/>
      <c r="B19" s="159" t="s">
        <v>103</v>
      </c>
      <c r="C19" s="160">
        <v>9</v>
      </c>
      <c r="D19" s="56"/>
      <c r="E19" s="208" t="s">
        <v>215</v>
      </c>
      <c r="F19" s="209"/>
      <c r="G19" s="56"/>
    </row>
    <row r="20" spans="1:13" ht="15" customHeight="1" thickTop="1" thickBot="1">
      <c r="A20" s="56"/>
      <c r="B20" s="161" t="s">
        <v>265</v>
      </c>
      <c r="C20" s="162">
        <v>19</v>
      </c>
      <c r="D20" s="56"/>
      <c r="E20" s="202" t="s">
        <v>240</v>
      </c>
      <c r="F20" s="202"/>
      <c r="G20" s="56"/>
      <c r="H20" s="101" t="s">
        <v>203</v>
      </c>
      <c r="I20" s="102"/>
      <c r="J20" s="102"/>
      <c r="K20" s="102"/>
      <c r="L20" s="102"/>
      <c r="M20" s="103"/>
    </row>
    <row r="21" spans="1:13" ht="15" customHeight="1">
      <c r="A21" s="56"/>
      <c r="B21" s="56"/>
      <c r="C21" s="56"/>
      <c r="D21" s="56"/>
      <c r="E21" s="58" t="s">
        <v>105</v>
      </c>
      <c r="F21" s="66">
        <v>0.9</v>
      </c>
      <c r="G21" s="56"/>
      <c r="H21" s="104" t="s">
        <v>204</v>
      </c>
      <c r="I21" s="15"/>
      <c r="J21" s="15"/>
      <c r="K21" s="15"/>
      <c r="L21" s="15"/>
      <c r="M21" s="105"/>
    </row>
    <row r="22" spans="1:13" ht="15" customHeight="1" thickBot="1">
      <c r="A22" s="56"/>
      <c r="B22" s="202" t="s">
        <v>238</v>
      </c>
      <c r="C22" s="202"/>
      <c r="D22" s="56"/>
      <c r="E22" s="58" t="s">
        <v>251</v>
      </c>
      <c r="F22" s="66">
        <v>0.85</v>
      </c>
      <c r="G22" s="56"/>
      <c r="H22" s="106" t="s">
        <v>205</v>
      </c>
      <c r="I22" s="15"/>
      <c r="J22" s="15"/>
      <c r="K22" s="15"/>
      <c r="L22" s="15"/>
      <c r="M22" s="105"/>
    </row>
    <row r="23" spans="1:13" ht="15" customHeight="1" thickBot="1">
      <c r="A23" s="56"/>
      <c r="B23" s="58" t="s">
        <v>220</v>
      </c>
      <c r="C23" s="66">
        <v>0.9</v>
      </c>
      <c r="D23" s="56"/>
      <c r="E23" s="58" t="s">
        <v>107</v>
      </c>
      <c r="F23" s="66">
        <v>0.8</v>
      </c>
      <c r="G23" s="56"/>
      <c r="H23" s="104"/>
      <c r="I23" s="15"/>
      <c r="J23" s="15"/>
      <c r="K23" s="15"/>
      <c r="L23" s="15"/>
      <c r="M23" s="105"/>
    </row>
    <row r="24" spans="1:13" ht="15" customHeight="1" thickTop="1" thickBot="1">
      <c r="A24" s="56"/>
      <c r="B24" s="58" t="s">
        <v>262</v>
      </c>
      <c r="C24" s="66">
        <v>0.82</v>
      </c>
      <c r="D24" s="56"/>
      <c r="E24" s="63" t="s">
        <v>109</v>
      </c>
      <c r="F24" s="67">
        <v>0.72</v>
      </c>
      <c r="G24" s="56"/>
      <c r="H24" s="101" t="s">
        <v>206</v>
      </c>
      <c r="I24" s="102"/>
      <c r="J24" s="102"/>
      <c r="K24" s="102"/>
      <c r="L24" s="102"/>
      <c r="M24" s="103"/>
    </row>
    <row r="25" spans="1:13" ht="15" customHeight="1" thickBot="1">
      <c r="A25" s="56"/>
      <c r="B25" s="63" t="s">
        <v>263</v>
      </c>
      <c r="C25" s="67">
        <v>0.78</v>
      </c>
      <c r="G25" s="56"/>
      <c r="H25" s="104" t="s">
        <v>207</v>
      </c>
      <c r="I25" s="15"/>
      <c r="J25" s="15"/>
      <c r="K25" s="15"/>
      <c r="L25" s="15"/>
      <c r="M25" s="105"/>
    </row>
    <row r="26" spans="1:13" ht="15" customHeight="1" thickBot="1">
      <c r="A26" s="56"/>
      <c r="B26" s="204" t="s">
        <v>264</v>
      </c>
      <c r="C26" s="205"/>
      <c r="E26" s="208" t="s">
        <v>215</v>
      </c>
      <c r="F26" s="209"/>
      <c r="G26" s="56"/>
      <c r="H26" s="108" t="s">
        <v>208</v>
      </c>
      <c r="I26" s="109"/>
      <c r="J26" s="109"/>
      <c r="K26" s="109"/>
      <c r="L26" s="109"/>
      <c r="M26" s="110"/>
    </row>
    <row r="27" spans="1:13" ht="15" customHeight="1" thickTop="1" thickBot="1">
      <c r="A27" s="56"/>
      <c r="B27" s="206"/>
      <c r="C27" s="207"/>
      <c r="D27" s="56"/>
      <c r="E27" s="202" t="s">
        <v>241</v>
      </c>
      <c r="F27" s="202"/>
      <c r="G27" s="56"/>
    </row>
    <row r="28" spans="1:13" ht="16.149999999999999" customHeight="1">
      <c r="A28" s="56"/>
      <c r="B28" s="157" t="s">
        <v>203</v>
      </c>
      <c r="C28" s="158">
        <v>0.95</v>
      </c>
      <c r="D28" s="56"/>
      <c r="E28" s="58" t="s">
        <v>266</v>
      </c>
      <c r="F28" s="66">
        <v>0.87</v>
      </c>
      <c r="G28" s="56"/>
      <c r="H28" s="11"/>
    </row>
    <row r="29" spans="1:13" ht="15" customHeight="1" thickBot="1">
      <c r="A29" s="56"/>
      <c r="B29" s="107" t="s">
        <v>206</v>
      </c>
      <c r="C29" s="119">
        <v>0.9</v>
      </c>
      <c r="D29" s="56"/>
      <c r="E29" s="58" t="s">
        <v>250</v>
      </c>
      <c r="F29" s="66">
        <v>0.85</v>
      </c>
      <c r="G29" s="56"/>
      <c r="H29" s="120"/>
    </row>
    <row r="30" spans="1:13" ht="15" customHeight="1">
      <c r="A30" s="56"/>
      <c r="B30" s="56"/>
      <c r="C30" s="56"/>
      <c r="D30" s="56"/>
      <c r="E30" s="58" t="s">
        <v>267</v>
      </c>
      <c r="F30" s="66">
        <v>0.84</v>
      </c>
      <c r="G30" s="56"/>
      <c r="H30" s="15"/>
    </row>
    <row r="31" spans="1:13" ht="15" customHeight="1" thickBot="1">
      <c r="A31" s="56"/>
      <c r="B31" s="202" t="s">
        <v>239</v>
      </c>
      <c r="C31" s="202"/>
      <c r="D31" s="56"/>
      <c r="E31" s="58" t="s">
        <v>106</v>
      </c>
      <c r="F31" s="66">
        <v>0.82</v>
      </c>
      <c r="G31" s="56"/>
      <c r="H31" s="15"/>
    </row>
    <row r="32" spans="1:13" ht="15" customHeight="1">
      <c r="A32" s="56"/>
      <c r="B32" s="58" t="s">
        <v>246</v>
      </c>
      <c r="C32" s="66">
        <v>0.9</v>
      </c>
      <c r="D32" s="56"/>
      <c r="E32" s="58" t="s">
        <v>108</v>
      </c>
      <c r="F32" s="66">
        <v>0.78</v>
      </c>
      <c r="G32" s="56"/>
      <c r="H32" s="15"/>
    </row>
    <row r="33" spans="1:8" ht="15" customHeight="1">
      <c r="A33" s="56"/>
      <c r="B33" s="58" t="s">
        <v>247</v>
      </c>
      <c r="C33" s="66">
        <v>0.85</v>
      </c>
      <c r="D33" s="56"/>
      <c r="G33" s="56"/>
      <c r="H33" s="15"/>
    </row>
    <row r="34" spans="1:8" ht="16.5" thickBot="1">
      <c r="A34" s="56"/>
      <c r="B34" s="58" t="s">
        <v>104</v>
      </c>
      <c r="C34" s="66">
        <v>0.9</v>
      </c>
      <c r="D34" s="56"/>
      <c r="E34" s="202" t="s">
        <v>242</v>
      </c>
      <c r="F34" s="202"/>
      <c r="G34" s="56"/>
      <c r="H34" s="15"/>
    </row>
    <row r="35" spans="1:8">
      <c r="A35" s="56"/>
      <c r="B35" s="58" t="s">
        <v>106</v>
      </c>
      <c r="C35" s="66">
        <v>0.82</v>
      </c>
      <c r="D35" s="56"/>
      <c r="E35" s="68" t="s">
        <v>110</v>
      </c>
      <c r="F35" s="69">
        <v>0.99</v>
      </c>
      <c r="G35" s="56"/>
      <c r="H35" s="15"/>
    </row>
    <row r="36" spans="1:8" ht="15.75" thickBot="1">
      <c r="A36" s="56"/>
      <c r="B36" s="63" t="s">
        <v>108</v>
      </c>
      <c r="C36" s="67">
        <v>0.78</v>
      </c>
      <c r="D36" s="56"/>
      <c r="E36" s="63" t="s">
        <v>111</v>
      </c>
      <c r="F36" s="64">
        <v>0.99</v>
      </c>
      <c r="G36" s="56"/>
      <c r="H36" s="15"/>
    </row>
    <row r="37" spans="1:8">
      <c r="A37" s="56"/>
      <c r="D37" s="56"/>
      <c r="G37" s="56"/>
      <c r="H37" s="15"/>
    </row>
    <row r="38" spans="1:8" ht="16.5" thickBot="1">
      <c r="A38" s="56"/>
      <c r="D38" s="56"/>
      <c r="E38" s="202" t="s">
        <v>243</v>
      </c>
      <c r="F38" s="202"/>
      <c r="G38" s="56"/>
      <c r="H38" s="15"/>
    </row>
    <row r="39" spans="1:8" ht="15.75" thickBot="1">
      <c r="A39" s="56"/>
      <c r="D39" s="56"/>
      <c r="E39" s="70" t="s">
        <v>112</v>
      </c>
      <c r="F39" s="71">
        <v>9</v>
      </c>
      <c r="G39" s="56"/>
      <c r="H39" s="15"/>
    </row>
    <row r="40" spans="1:8" ht="15.75">
      <c r="A40" s="56"/>
      <c r="D40" s="114"/>
      <c r="G40" s="56"/>
      <c r="H40" s="15"/>
    </row>
    <row r="41" spans="1:8" ht="23.25">
      <c r="A41" s="56"/>
      <c r="B41" s="214" t="s">
        <v>222</v>
      </c>
      <c r="C41" s="215"/>
      <c r="D41" s="215"/>
      <c r="E41" s="215"/>
      <c r="F41" s="215"/>
      <c r="G41" s="56"/>
      <c r="H41" s="15"/>
    </row>
    <row r="42" spans="1:8" ht="18.75">
      <c r="A42" s="56"/>
      <c r="B42" s="216" t="s">
        <v>235</v>
      </c>
      <c r="C42" s="216"/>
      <c r="D42" s="216"/>
      <c r="E42" s="216"/>
      <c r="F42" s="216"/>
      <c r="G42" s="56"/>
      <c r="H42" s="15"/>
    </row>
    <row r="43" spans="1:8" ht="15.75">
      <c r="A43" s="56"/>
      <c r="B43" s="212" t="s">
        <v>209</v>
      </c>
      <c r="C43" s="212"/>
      <c r="D43" s="114"/>
      <c r="E43" s="213" t="s">
        <v>210</v>
      </c>
      <c r="F43" s="213"/>
      <c r="G43" s="56"/>
      <c r="H43" s="15"/>
    </row>
    <row r="44" spans="1:8">
      <c r="A44" s="56"/>
      <c r="B44" s="58" t="s">
        <v>211</v>
      </c>
      <c r="C44" s="66">
        <v>0.55000000000000004</v>
      </c>
      <c r="E44" s="58" t="s">
        <v>211</v>
      </c>
      <c r="F44" s="66">
        <v>0.92</v>
      </c>
      <c r="G44" s="56"/>
      <c r="H44" s="15"/>
    </row>
    <row r="45" spans="1:8">
      <c r="A45" s="56"/>
      <c r="B45" s="58" t="s">
        <v>248</v>
      </c>
      <c r="C45" s="66">
        <v>0.67</v>
      </c>
      <c r="E45" s="58" t="s">
        <v>249</v>
      </c>
      <c r="F45" s="66">
        <v>2</v>
      </c>
      <c r="G45" s="56"/>
      <c r="H45" s="15"/>
    </row>
    <row r="46" spans="1:8">
      <c r="A46" s="56"/>
      <c r="B46" s="58" t="s">
        <v>256</v>
      </c>
      <c r="C46" s="66">
        <v>0.9</v>
      </c>
      <c r="E46" s="58" t="s">
        <v>256</v>
      </c>
      <c r="F46" s="66">
        <v>1</v>
      </c>
      <c r="G46" s="56"/>
      <c r="H46" s="15"/>
    </row>
    <row r="47" spans="1:8">
      <c r="A47" s="56"/>
      <c r="B47" s="15"/>
      <c r="C47" s="111"/>
      <c r="E47" s="58" t="s">
        <v>212</v>
      </c>
      <c r="F47" s="66">
        <v>2.5</v>
      </c>
      <c r="G47" s="56"/>
      <c r="H47" s="15"/>
    </row>
    <row r="48" spans="1:8" ht="16.5" thickBot="1">
      <c r="A48" s="56"/>
      <c r="B48" s="210" t="s">
        <v>213</v>
      </c>
      <c r="C48" s="210"/>
      <c r="G48" s="56"/>
      <c r="H48" s="15"/>
    </row>
    <row r="49" spans="1:8">
      <c r="A49" s="56"/>
      <c r="B49" s="68" t="s">
        <v>211</v>
      </c>
      <c r="C49" s="69">
        <v>0.53</v>
      </c>
      <c r="G49" s="56"/>
      <c r="H49" s="15"/>
    </row>
    <row r="50" spans="1:8">
      <c r="A50" s="56"/>
      <c r="B50" s="211" t="s">
        <v>214</v>
      </c>
      <c r="C50" s="211"/>
      <c r="G50" s="56"/>
      <c r="H50" s="15"/>
    </row>
    <row r="51" spans="1:8">
      <c r="A51" s="56"/>
      <c r="G51" s="56"/>
      <c r="H51" s="15"/>
    </row>
    <row r="52" spans="1:8">
      <c r="A52" s="56"/>
      <c r="G52" s="56"/>
      <c r="H52" s="15"/>
    </row>
    <row r="53" spans="1:8">
      <c r="A53" s="56"/>
      <c r="G53" s="56"/>
      <c r="H53" s="15"/>
    </row>
    <row r="54" spans="1:8">
      <c r="G54" s="56"/>
      <c r="H54" s="15"/>
    </row>
    <row r="55" spans="1:8">
      <c r="A55" s="15"/>
      <c r="G55" s="56"/>
      <c r="H55" s="15"/>
    </row>
  </sheetData>
  <sheetProtection password="F48C" sheet="1" objects="1" scenarios="1" selectLockedCells="1"/>
  <dataConsolidate/>
  <mergeCells count="19">
    <mergeCell ref="B48:C48"/>
    <mergeCell ref="B50:C50"/>
    <mergeCell ref="E26:F26"/>
    <mergeCell ref="B31:C31"/>
    <mergeCell ref="E34:F34"/>
    <mergeCell ref="E38:F38"/>
    <mergeCell ref="B43:C43"/>
    <mergeCell ref="E43:F43"/>
    <mergeCell ref="E27:F27"/>
    <mergeCell ref="B26:C27"/>
    <mergeCell ref="B41:F41"/>
    <mergeCell ref="B42:F42"/>
    <mergeCell ref="B8:F8"/>
    <mergeCell ref="B10:C10"/>
    <mergeCell ref="E10:F10"/>
    <mergeCell ref="B22:C22"/>
    <mergeCell ref="E20:F20"/>
    <mergeCell ref="B13:C14"/>
    <mergeCell ref="E19:F19"/>
  </mergeCells>
  <conditionalFormatting sqref="E16:F16 F15 E12:F14 E10">
    <cfRule type="expression" dxfId="18" priority="23">
      <formula>#REF!=3</formula>
    </cfRule>
  </conditionalFormatting>
  <conditionalFormatting sqref="B22 B23:C25 E44:F47 B47:C47">
    <cfRule type="expression" dxfId="17" priority="22">
      <formula>#REF!=4</formula>
    </cfRule>
  </conditionalFormatting>
  <conditionalFormatting sqref="E23:F24 E20 E21:F21">
    <cfRule type="expression" dxfId="16" priority="21">
      <formula>#REF!=5</formula>
    </cfRule>
  </conditionalFormatting>
  <conditionalFormatting sqref="B10 B17:C19 C15:C16 B12:C12">
    <cfRule type="expression" dxfId="15" priority="20">
      <formula>#REF!=2</formula>
    </cfRule>
  </conditionalFormatting>
  <conditionalFormatting sqref="E15">
    <cfRule type="expression" dxfId="14" priority="19">
      <formula>#REF!=3</formula>
    </cfRule>
  </conditionalFormatting>
  <conditionalFormatting sqref="B11:C11">
    <cfRule type="expression" dxfId="13" priority="18">
      <formula>#REF!=2</formula>
    </cfRule>
  </conditionalFormatting>
  <conditionalFormatting sqref="E11:F11">
    <cfRule type="expression" dxfId="12" priority="17">
      <formula>#REF!=3</formula>
    </cfRule>
  </conditionalFormatting>
  <conditionalFormatting sqref="B28:C29">
    <cfRule type="expression" dxfId="11" priority="16">
      <formula>#REF!=4</formula>
    </cfRule>
  </conditionalFormatting>
  <conditionalFormatting sqref="B32:C36">
    <cfRule type="expression" dxfId="10" priority="15">
      <formula>#REF!=4</formula>
    </cfRule>
  </conditionalFormatting>
  <conditionalFormatting sqref="E22:F22">
    <cfRule type="expression" dxfId="9" priority="14">
      <formula>#REF!=5</formula>
    </cfRule>
  </conditionalFormatting>
  <conditionalFormatting sqref="E32:F32">
    <cfRule type="expression" dxfId="8" priority="12">
      <formula>#REF!=5</formula>
    </cfRule>
  </conditionalFormatting>
  <conditionalFormatting sqref="E29:F31">
    <cfRule type="expression" dxfId="7" priority="13">
      <formula>#REF!=5</formula>
    </cfRule>
  </conditionalFormatting>
  <conditionalFormatting sqref="B20:C20">
    <cfRule type="expression" dxfId="6" priority="11">
      <formula>#REF!=2</formula>
    </cfRule>
  </conditionalFormatting>
  <conditionalFormatting sqref="E17:F18">
    <cfRule type="expression" dxfId="5" priority="10">
      <formula>#REF!=3</formula>
    </cfRule>
  </conditionalFormatting>
  <conditionalFormatting sqref="B44:C46">
    <cfRule type="expression" dxfId="4" priority="9">
      <formula>#REF!=4</formula>
    </cfRule>
  </conditionalFormatting>
  <conditionalFormatting sqref="E28:F28">
    <cfRule type="expression" dxfId="3" priority="4">
      <formula>#REF!=5</formula>
    </cfRule>
  </conditionalFormatting>
  <conditionalFormatting sqref="B13">
    <cfRule type="expression" dxfId="2" priority="3">
      <formula>#REF!=4</formula>
    </cfRule>
  </conditionalFormatting>
  <conditionalFormatting sqref="B26">
    <cfRule type="expression" dxfId="1" priority="2">
      <formula>#REF!=4</formula>
    </cfRule>
  </conditionalFormatting>
  <conditionalFormatting sqref="B15:B16">
    <cfRule type="expression" dxfId="0" priority="1">
      <formula>#REF!=2</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P66"/>
  <sheetViews>
    <sheetView showGridLines="0" topLeftCell="A19" zoomScale="110" zoomScaleNormal="110" workbookViewId="0">
      <selection activeCell="B24" sqref="B24"/>
    </sheetView>
  </sheetViews>
  <sheetFormatPr defaultRowHeight="15"/>
  <cols>
    <col min="2" max="6" width="15.7109375" customWidth="1"/>
    <col min="7" max="7" width="16.85546875" customWidth="1"/>
    <col min="8" max="9" width="17.85546875" customWidth="1"/>
    <col min="10" max="10" width="22.28515625" customWidth="1"/>
    <col min="11" max="11" width="18.85546875" customWidth="1"/>
    <col min="12" max="12" width="19.28515625" customWidth="1"/>
    <col min="13" max="13" width="21.5703125" customWidth="1"/>
  </cols>
  <sheetData>
    <row r="1" spans="2:13" ht="91.5" customHeight="1"/>
    <row r="2" spans="2:13" ht="43.5" customHeight="1">
      <c r="B2" s="244"/>
      <c r="C2" s="244"/>
      <c r="D2" s="244"/>
      <c r="E2" s="244"/>
      <c r="F2" s="244"/>
      <c r="G2" s="244"/>
      <c r="J2" s="236"/>
      <c r="K2" s="236"/>
      <c r="L2" s="236"/>
      <c r="M2" s="236"/>
    </row>
    <row r="3" spans="2:13" ht="22.5" customHeight="1">
      <c r="B3" s="72"/>
      <c r="C3" s="72"/>
      <c r="D3" s="72"/>
      <c r="E3" s="72"/>
      <c r="J3" s="240"/>
      <c r="K3" s="240"/>
      <c r="L3" s="240"/>
      <c r="M3" s="240"/>
    </row>
    <row r="4" spans="2:13" ht="15.75" customHeight="1">
      <c r="B4" s="238" t="s">
        <v>113</v>
      </c>
      <c r="C4" s="238"/>
      <c r="D4" s="238"/>
      <c r="E4" s="238"/>
      <c r="F4" s="238"/>
      <c r="G4" s="238"/>
      <c r="H4" s="238"/>
      <c r="J4" s="73" t="s">
        <v>230</v>
      </c>
      <c r="K4" s="73"/>
      <c r="L4" s="73"/>
      <c r="M4" s="73"/>
    </row>
    <row r="5" spans="2:13" ht="15.75" customHeight="1">
      <c r="B5" s="238"/>
      <c r="C5" s="238"/>
      <c r="D5" s="238"/>
      <c r="E5" s="238"/>
      <c r="F5" s="238"/>
      <c r="G5" s="238"/>
      <c r="H5" s="238"/>
      <c r="J5" s="73" t="s">
        <v>114</v>
      </c>
      <c r="K5" s="73"/>
      <c r="L5" s="73"/>
      <c r="M5" s="73"/>
    </row>
    <row r="6" spans="2:13" ht="23.25" customHeight="1">
      <c r="B6" s="240" t="s">
        <v>115</v>
      </c>
      <c r="C6" s="240"/>
      <c r="D6" s="240"/>
      <c r="E6" s="240"/>
      <c r="F6" s="240"/>
      <c r="G6" s="240"/>
      <c r="H6" s="240"/>
    </row>
    <row r="7" spans="2:13" ht="15.75" customHeight="1">
      <c r="B7" s="240" t="s">
        <v>270</v>
      </c>
      <c r="C7" s="240"/>
      <c r="D7" s="240"/>
      <c r="E7" s="240"/>
      <c r="F7" s="240"/>
      <c r="G7" s="240"/>
      <c r="H7" s="240"/>
      <c r="J7" s="74"/>
    </row>
    <row r="8" spans="2:13" ht="19.5" customHeight="1" thickBot="1">
      <c r="B8" s="240"/>
      <c r="C8" s="240"/>
      <c r="D8" s="240"/>
      <c r="E8" s="240"/>
      <c r="F8" s="240"/>
      <c r="G8" s="240"/>
      <c r="H8" s="240"/>
      <c r="J8" s="163" t="s">
        <v>116</v>
      </c>
      <c r="K8" s="163" t="s">
        <v>117</v>
      </c>
      <c r="L8" s="163" t="s">
        <v>9</v>
      </c>
      <c r="M8" s="150" t="s">
        <v>118</v>
      </c>
    </row>
    <row r="9" spans="2:13" ht="24" customHeight="1" thickBot="1">
      <c r="B9" s="239" t="s">
        <v>119</v>
      </c>
      <c r="C9" s="239"/>
      <c r="D9" s="239"/>
      <c r="E9" s="239"/>
      <c r="F9" s="239"/>
      <c r="G9" s="239"/>
      <c r="H9" s="239"/>
      <c r="J9" s="141">
        <v>7</v>
      </c>
      <c r="K9" s="141">
        <v>14</v>
      </c>
      <c r="L9" s="141">
        <v>240</v>
      </c>
      <c r="M9" s="149">
        <f>SQRT(J9^2+K9^2)*(L9/K9)</f>
        <v>268.32815729997475</v>
      </c>
    </row>
    <row r="10" spans="2:13" ht="34.5" customHeight="1">
      <c r="B10" s="240" t="s">
        <v>255</v>
      </c>
      <c r="C10" s="240"/>
      <c r="D10" s="240"/>
      <c r="E10" s="240"/>
      <c r="F10" s="240"/>
      <c r="G10" s="240"/>
      <c r="H10" s="240"/>
      <c r="J10" s="74"/>
    </row>
    <row r="11" spans="2:13" ht="24" customHeight="1">
      <c r="B11" s="241" t="s">
        <v>120</v>
      </c>
      <c r="C11" s="241"/>
      <c r="D11" s="241"/>
      <c r="E11" s="241"/>
      <c r="F11" s="241"/>
      <c r="G11" s="241"/>
      <c r="H11" s="241"/>
      <c r="J11" s="75"/>
      <c r="K11" s="75"/>
      <c r="L11" s="75"/>
      <c r="M11" s="75"/>
    </row>
    <row r="12" spans="2:13" ht="24" customHeight="1">
      <c r="B12" s="240" t="s">
        <v>121</v>
      </c>
      <c r="C12" s="240"/>
      <c r="D12" s="240"/>
      <c r="E12" s="240"/>
      <c r="F12" s="240"/>
      <c r="G12" s="240"/>
      <c r="H12" s="240"/>
      <c r="I12" s="242"/>
      <c r="K12" s="75"/>
      <c r="L12" s="75"/>
      <c r="M12" s="75"/>
    </row>
    <row r="13" spans="2:13" ht="15" customHeight="1">
      <c r="I13" s="243"/>
      <c r="K13" s="75"/>
      <c r="L13" s="75"/>
      <c r="M13" s="75"/>
    </row>
    <row r="14" spans="2:13" ht="18.75">
      <c r="I14" s="243"/>
      <c r="J14" s="76"/>
      <c r="K14" s="75"/>
      <c r="L14" s="75"/>
      <c r="M14" s="75"/>
    </row>
    <row r="15" spans="2:13" ht="18.75">
      <c r="B15" s="218" t="s">
        <v>122</v>
      </c>
      <c r="C15" s="218"/>
      <c r="D15" s="218"/>
      <c r="E15" s="218"/>
      <c r="I15" s="243"/>
      <c r="K15" s="76"/>
      <c r="L15" s="77"/>
      <c r="M15" s="77"/>
    </row>
    <row r="16" spans="2:13">
      <c r="J16" s="77"/>
      <c r="K16" s="217"/>
      <c r="L16" s="217"/>
      <c r="M16" s="77"/>
    </row>
    <row r="17" spans="2:16">
      <c r="J17" s="77"/>
      <c r="K17" s="77"/>
      <c r="L17" s="77"/>
      <c r="M17" s="77"/>
    </row>
    <row r="18" spans="2:16">
      <c r="J18" s="77"/>
      <c r="K18" s="77"/>
      <c r="L18" s="77"/>
      <c r="M18" s="77"/>
    </row>
    <row r="22" spans="2:16" ht="15.75" thickBot="1"/>
    <row r="23" spans="2:16" ht="63.75" thickBot="1">
      <c r="B23" s="165" t="s">
        <v>123</v>
      </c>
      <c r="C23" s="166" t="s">
        <v>124</v>
      </c>
      <c r="D23" s="166" t="s">
        <v>125</v>
      </c>
      <c r="E23" s="168" t="s">
        <v>126</v>
      </c>
      <c r="J23" s="127"/>
    </row>
    <row r="24" spans="2:16" ht="21.75" thickBot="1">
      <c r="B24" s="169">
        <v>1850</v>
      </c>
      <c r="C24" s="169">
        <v>400</v>
      </c>
      <c r="D24" s="169">
        <v>2</v>
      </c>
      <c r="E24" s="169">
        <v>1</v>
      </c>
    </row>
    <row r="25" spans="2:16" ht="35.25" customHeight="1" thickBot="1">
      <c r="B25" s="223" t="s">
        <v>127</v>
      </c>
      <c r="C25" s="224"/>
      <c r="D25" s="223" t="s">
        <v>128</v>
      </c>
      <c r="E25" s="224"/>
      <c r="J25" s="238"/>
      <c r="K25" s="238"/>
      <c r="L25" s="238"/>
      <c r="M25" s="238"/>
      <c r="N25" s="238"/>
      <c r="O25" s="238"/>
      <c r="P25" s="238"/>
    </row>
    <row r="26" spans="2:16" ht="24" customHeight="1" thickTop="1" thickBot="1">
      <c r="B26" s="226">
        <f>(B24-(C24*D24))/(D24+E24)</f>
        <v>350</v>
      </c>
      <c r="C26" s="227"/>
      <c r="D26" s="226">
        <f>C24+B26</f>
        <v>750</v>
      </c>
      <c r="E26" s="227"/>
    </row>
    <row r="27" spans="2:16" ht="15.75" thickTop="1"/>
    <row r="29" spans="2:16" ht="36" hidden="1">
      <c r="B29" s="4"/>
      <c r="C29" s="4"/>
      <c r="D29" s="4"/>
      <c r="E29" s="4"/>
    </row>
    <row r="30" spans="2:16" ht="36" hidden="1">
      <c r="B30" s="4"/>
      <c r="C30" s="4"/>
      <c r="D30" s="4"/>
      <c r="E30" s="4"/>
    </row>
    <row r="31" spans="2:16" ht="12" customHeight="1">
      <c r="B31" s="4"/>
      <c r="C31" s="4"/>
      <c r="D31" s="4"/>
      <c r="E31" s="4"/>
    </row>
    <row r="32" spans="2:16" ht="18.75">
      <c r="B32" s="218" t="s">
        <v>129</v>
      </c>
      <c r="C32" s="218"/>
      <c r="D32" s="218"/>
      <c r="E32" s="218"/>
      <c r="F32" s="218"/>
      <c r="G32" s="218"/>
    </row>
    <row r="40" spans="2:13" ht="28.5">
      <c r="B40" s="174" t="s">
        <v>130</v>
      </c>
      <c r="C40" s="174"/>
      <c r="D40" s="174"/>
      <c r="E40" s="174"/>
      <c r="F40" s="174"/>
      <c r="G40" s="174"/>
    </row>
    <row r="41" spans="2:13" ht="1.5" customHeight="1" thickBot="1">
      <c r="F41" s="78"/>
      <c r="G41" s="78"/>
    </row>
    <row r="42" spans="2:13" ht="70.5" customHeight="1" thickBot="1">
      <c r="B42" s="165" t="s">
        <v>123</v>
      </c>
      <c r="C42" s="166" t="s">
        <v>131</v>
      </c>
      <c r="D42" s="166" t="s">
        <v>132</v>
      </c>
      <c r="E42" s="167" t="s">
        <v>133</v>
      </c>
      <c r="F42" s="167" t="s">
        <v>134</v>
      </c>
      <c r="G42" s="168" t="s">
        <v>135</v>
      </c>
      <c r="J42" s="219" t="s">
        <v>227</v>
      </c>
      <c r="K42" s="220"/>
      <c r="L42" s="221"/>
      <c r="M42" s="222"/>
    </row>
    <row r="43" spans="2:13" ht="21.75" thickBot="1">
      <c r="B43" s="141">
        <v>3000</v>
      </c>
      <c r="C43" s="141">
        <v>500</v>
      </c>
      <c r="D43" s="141">
        <v>2</v>
      </c>
      <c r="E43" s="141">
        <v>1</v>
      </c>
      <c r="F43" s="141">
        <v>1</v>
      </c>
      <c r="G43" s="141">
        <v>1</v>
      </c>
      <c r="J43" s="125" t="s">
        <v>224</v>
      </c>
      <c r="K43" s="164">
        <v>15</v>
      </c>
      <c r="L43" s="125" t="s">
        <v>225</v>
      </c>
      <c r="M43" s="164">
        <v>15</v>
      </c>
    </row>
    <row r="44" spans="2:13" ht="21" customHeight="1" thickBot="1">
      <c r="B44" s="223" t="s">
        <v>127</v>
      </c>
      <c r="C44" s="224"/>
      <c r="E44" s="223" t="s">
        <v>128</v>
      </c>
      <c r="F44" s="225"/>
      <c r="G44" s="224"/>
      <c r="J44" s="125" t="s">
        <v>223</v>
      </c>
      <c r="K44" s="135">
        <v>6</v>
      </c>
      <c r="L44" s="125" t="s">
        <v>226</v>
      </c>
      <c r="M44" s="138">
        <v>4</v>
      </c>
    </row>
    <row r="45" spans="2:13" ht="37.5" thickTop="1" thickBot="1">
      <c r="B45" s="226">
        <f>(B43-(C43*(D43+E43)))/(F43+G43)</f>
        <v>750</v>
      </c>
      <c r="C45" s="227"/>
      <c r="E45" s="226">
        <f>C43+B45</f>
        <v>1250</v>
      </c>
      <c r="F45" s="228"/>
      <c r="G45" s="227"/>
      <c r="J45" s="126" t="s">
        <v>254</v>
      </c>
      <c r="K45" s="136">
        <v>10</v>
      </c>
    </row>
    <row r="46" spans="2:13" ht="31.5" thickTop="1" thickBot="1">
      <c r="J46" s="126" t="s">
        <v>253</v>
      </c>
      <c r="K46" s="137">
        <v>5</v>
      </c>
    </row>
    <row r="47" spans="2:13" ht="34.9" customHeight="1" thickTop="1" thickBot="1">
      <c r="J47" s="229" t="s">
        <v>229</v>
      </c>
      <c r="K47" s="147">
        <f>K43*2*(K44+K46)+(K43*K45)</f>
        <v>480</v>
      </c>
      <c r="L47" s="124"/>
      <c r="M47" s="148">
        <f>(M43*M44)*2</f>
        <v>120</v>
      </c>
    </row>
    <row r="48" spans="2:13" ht="36.6" customHeight="1" thickTop="1">
      <c r="J48" s="230"/>
      <c r="K48" s="232" t="s">
        <v>228</v>
      </c>
      <c r="L48" s="122"/>
      <c r="M48" s="234" t="s">
        <v>118</v>
      </c>
    </row>
    <row r="49" spans="2:13" ht="15.75" thickBot="1">
      <c r="J49" s="231"/>
      <c r="K49" s="233"/>
      <c r="L49" s="123"/>
      <c r="M49" s="235"/>
    </row>
    <row r="50" spans="2:13" ht="24" thickTop="1">
      <c r="B50" s="236"/>
      <c r="C50" s="236"/>
      <c r="D50" s="236"/>
      <c r="E50" s="236"/>
    </row>
    <row r="51" spans="2:13" ht="17.25" customHeight="1">
      <c r="B51" s="237"/>
      <c r="C51" s="237"/>
      <c r="D51" s="237"/>
      <c r="E51" s="237"/>
    </row>
    <row r="52" spans="2:13">
      <c r="B52" s="121"/>
      <c r="C52" s="121"/>
      <c r="D52" s="121"/>
      <c r="E52" s="121"/>
    </row>
    <row r="53" spans="2:13">
      <c r="B53" s="121"/>
      <c r="C53" s="121"/>
      <c r="D53" s="121"/>
      <c r="E53" s="121"/>
    </row>
    <row r="54" spans="2:13">
      <c r="B54" s="121"/>
      <c r="C54" s="121"/>
      <c r="D54" s="121"/>
      <c r="E54" s="121"/>
    </row>
    <row r="55" spans="2:13">
      <c r="B55" s="121"/>
      <c r="C55" s="121"/>
      <c r="D55" s="121"/>
      <c r="E55" s="121"/>
    </row>
    <row r="56" spans="2:13">
      <c r="B56" s="121"/>
      <c r="C56" s="121"/>
      <c r="D56" s="121"/>
      <c r="E56" s="121"/>
    </row>
    <row r="57" spans="2:13">
      <c r="B57" s="121"/>
      <c r="C57" s="121"/>
      <c r="D57" s="121"/>
      <c r="E57" s="121"/>
    </row>
    <row r="58" spans="2:13">
      <c r="B58" s="121"/>
      <c r="C58" s="121"/>
      <c r="D58" s="121"/>
      <c r="E58" s="121"/>
    </row>
    <row r="59" spans="2:13">
      <c r="B59" s="121"/>
      <c r="C59" s="121"/>
      <c r="D59" s="121"/>
      <c r="E59" s="121"/>
    </row>
    <row r="60" spans="2:13" ht="13.5" customHeight="1">
      <c r="B60" s="121"/>
      <c r="C60" s="121"/>
      <c r="D60" s="121"/>
      <c r="E60" s="121"/>
    </row>
    <row r="61" spans="2:13">
      <c r="B61" s="121"/>
      <c r="C61" s="121"/>
      <c r="D61" s="121"/>
      <c r="E61" s="121"/>
    </row>
    <row r="62" spans="2:13">
      <c r="B62" s="121"/>
      <c r="C62" s="121"/>
      <c r="D62" s="121"/>
      <c r="E62" s="121"/>
    </row>
    <row r="63" spans="2:13">
      <c r="B63" s="121"/>
      <c r="C63" s="121"/>
      <c r="D63" s="121"/>
      <c r="E63" s="121"/>
    </row>
    <row r="64" spans="2:13">
      <c r="B64" s="77"/>
      <c r="C64" s="217"/>
      <c r="D64" s="217"/>
      <c r="E64" s="77"/>
    </row>
    <row r="65" spans="2:5">
      <c r="B65" s="77"/>
      <c r="C65" s="77"/>
      <c r="D65" s="77"/>
      <c r="E65" s="77"/>
    </row>
    <row r="66" spans="2:5">
      <c r="B66" s="77"/>
      <c r="C66" s="77"/>
      <c r="D66" s="77"/>
      <c r="E66" s="77"/>
    </row>
  </sheetData>
  <sheetProtection password="F48C" sheet="1" objects="1" scenarios="1" selectLockedCells="1"/>
  <mergeCells count="31">
    <mergeCell ref="B7:H8"/>
    <mergeCell ref="B2:G2"/>
    <mergeCell ref="J2:M2"/>
    <mergeCell ref="J3:M3"/>
    <mergeCell ref="B4:H5"/>
    <mergeCell ref="B6:H6"/>
    <mergeCell ref="B9:H9"/>
    <mergeCell ref="B10:H10"/>
    <mergeCell ref="B11:H11"/>
    <mergeCell ref="B12:H12"/>
    <mergeCell ref="I12:I15"/>
    <mergeCell ref="B15:E15"/>
    <mergeCell ref="K16:L16"/>
    <mergeCell ref="B25:C25"/>
    <mergeCell ref="D25:E25"/>
    <mergeCell ref="J25:P25"/>
    <mergeCell ref="B26:C26"/>
    <mergeCell ref="D26:E26"/>
    <mergeCell ref="C64:D64"/>
    <mergeCell ref="B32:G32"/>
    <mergeCell ref="B40:G40"/>
    <mergeCell ref="J42:M42"/>
    <mergeCell ref="B44:C44"/>
    <mergeCell ref="E44:G44"/>
    <mergeCell ref="B45:C45"/>
    <mergeCell ref="E45:G45"/>
    <mergeCell ref="J47:J49"/>
    <mergeCell ref="K48:K49"/>
    <mergeCell ref="M48:M49"/>
    <mergeCell ref="B50:E50"/>
    <mergeCell ref="B51:E5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Y27"/>
  <sheetViews>
    <sheetView topLeftCell="D1" zoomScale="120" zoomScaleNormal="120" workbookViewId="0">
      <selection activeCell="J14" sqref="J14"/>
    </sheetView>
  </sheetViews>
  <sheetFormatPr defaultRowHeight="15"/>
  <cols>
    <col min="2" max="3" width="8.85546875" bestFit="1" customWidth="1"/>
    <col min="9" max="9" width="22.5703125" bestFit="1" customWidth="1"/>
    <col min="10" max="10" width="7.42578125" customWidth="1"/>
    <col min="11" max="11" width="7" customWidth="1"/>
    <col min="12" max="12" width="18.85546875" customWidth="1"/>
    <col min="13" max="13" width="21.42578125" bestFit="1" customWidth="1"/>
    <col min="15" max="15" width="18.140625" bestFit="1" customWidth="1"/>
  </cols>
  <sheetData>
    <row r="1" spans="2:25" ht="16.5" thickTop="1" thickBot="1">
      <c r="B1" s="79"/>
      <c r="C1" s="80" t="s">
        <v>80</v>
      </c>
      <c r="D1" s="81" t="s">
        <v>77</v>
      </c>
      <c r="E1" s="82" t="s">
        <v>81</v>
      </c>
    </row>
    <row r="2" spans="2:25" ht="61.5" thickTop="1" thickBot="1">
      <c r="B2" s="83" t="s">
        <v>82</v>
      </c>
      <c r="C2" s="84" t="s">
        <v>83</v>
      </c>
      <c r="D2" s="84" t="s">
        <v>84</v>
      </c>
      <c r="E2" s="85" t="s">
        <v>85</v>
      </c>
      <c r="I2" t="s">
        <v>136</v>
      </c>
      <c r="J2" t="s">
        <v>137</v>
      </c>
      <c r="L2" t="s">
        <v>138</v>
      </c>
      <c r="O2" t="s">
        <v>76</v>
      </c>
      <c r="P2" t="s">
        <v>139</v>
      </c>
    </row>
    <row r="3" spans="2:25" ht="19.5" thickTop="1">
      <c r="B3" s="86">
        <v>0</v>
      </c>
      <c r="C3" s="87">
        <v>0</v>
      </c>
      <c r="D3" s="87">
        <v>0</v>
      </c>
      <c r="E3" s="88">
        <v>0</v>
      </c>
      <c r="H3" s="89">
        <v>1</v>
      </c>
      <c r="I3" s="170" t="s">
        <v>140</v>
      </c>
      <c r="J3">
        <v>0</v>
      </c>
      <c r="L3" t="s">
        <v>140</v>
      </c>
      <c r="N3">
        <v>1</v>
      </c>
      <c r="O3" t="s">
        <v>140</v>
      </c>
      <c r="S3" t="s">
        <v>141</v>
      </c>
    </row>
    <row r="4" spans="2:25" ht="21">
      <c r="B4" s="90">
        <v>1</v>
      </c>
      <c r="C4" s="26">
        <v>3</v>
      </c>
      <c r="D4" s="26">
        <v>2</v>
      </c>
      <c r="E4" s="91">
        <v>1</v>
      </c>
      <c r="H4" s="89">
        <v>2</v>
      </c>
      <c r="I4" s="170" t="s">
        <v>142</v>
      </c>
      <c r="J4">
        <v>3.4</v>
      </c>
      <c r="L4" t="s">
        <v>75</v>
      </c>
      <c r="M4">
        <v>1</v>
      </c>
      <c r="N4">
        <v>2</v>
      </c>
      <c r="O4" t="s">
        <v>80</v>
      </c>
      <c r="P4">
        <v>0.82</v>
      </c>
      <c r="Q4" s="3"/>
    </row>
    <row r="5" spans="2:25" ht="18.75">
      <c r="B5" s="90">
        <v>2</v>
      </c>
      <c r="C5" s="26">
        <v>5</v>
      </c>
      <c r="D5" s="26">
        <v>4</v>
      </c>
      <c r="E5" s="91">
        <v>1.5</v>
      </c>
      <c r="H5" s="89">
        <v>3</v>
      </c>
      <c r="I5" s="170" t="s">
        <v>72</v>
      </c>
      <c r="J5">
        <v>3.1</v>
      </c>
      <c r="L5" t="s">
        <v>143</v>
      </c>
      <c r="N5">
        <v>3</v>
      </c>
      <c r="O5" t="s">
        <v>77</v>
      </c>
      <c r="P5">
        <v>0.6</v>
      </c>
    </row>
    <row r="6" spans="2:25" ht="18.75">
      <c r="B6" s="90">
        <v>3</v>
      </c>
      <c r="C6" s="26">
        <v>8</v>
      </c>
      <c r="D6" s="26">
        <v>5</v>
      </c>
      <c r="E6" s="91">
        <v>2</v>
      </c>
      <c r="H6" s="89">
        <v>4</v>
      </c>
      <c r="I6" s="170" t="s">
        <v>144</v>
      </c>
      <c r="J6">
        <v>3.1</v>
      </c>
      <c r="N6">
        <v>4</v>
      </c>
      <c r="O6" t="s">
        <v>81</v>
      </c>
      <c r="P6">
        <v>0.23</v>
      </c>
    </row>
    <row r="7" spans="2:25" ht="18.75">
      <c r="B7" s="90">
        <v>4</v>
      </c>
      <c r="C7" s="26">
        <v>10</v>
      </c>
      <c r="D7" s="26">
        <v>7</v>
      </c>
      <c r="E7" s="91">
        <v>3</v>
      </c>
      <c r="H7" s="89">
        <v>5</v>
      </c>
      <c r="I7" s="170" t="s">
        <v>271</v>
      </c>
      <c r="J7">
        <v>3.5</v>
      </c>
    </row>
    <row r="8" spans="2:25" ht="18.75">
      <c r="B8" s="90">
        <v>5</v>
      </c>
      <c r="C8" s="26">
        <v>13</v>
      </c>
      <c r="D8" s="26">
        <v>9</v>
      </c>
      <c r="E8" s="91">
        <v>3.5</v>
      </c>
      <c r="H8" s="89">
        <v>6</v>
      </c>
      <c r="I8" s="170" t="s">
        <v>272</v>
      </c>
      <c r="J8">
        <v>6</v>
      </c>
      <c r="O8" t="s">
        <v>148</v>
      </c>
      <c r="P8">
        <v>3</v>
      </c>
    </row>
    <row r="9" spans="2:25" ht="18.75">
      <c r="B9" s="90">
        <v>6</v>
      </c>
      <c r="C9" s="26">
        <v>15</v>
      </c>
      <c r="D9" s="26">
        <v>11</v>
      </c>
      <c r="E9" s="91">
        <v>4</v>
      </c>
      <c r="H9" s="89">
        <v>7</v>
      </c>
      <c r="I9" s="170" t="s">
        <v>145</v>
      </c>
      <c r="J9">
        <v>2.5</v>
      </c>
    </row>
    <row r="10" spans="2:25" ht="18.75">
      <c r="B10" s="90">
        <v>7</v>
      </c>
      <c r="C10" s="26">
        <v>18</v>
      </c>
      <c r="D10" s="26">
        <v>13</v>
      </c>
      <c r="E10" s="91">
        <v>5</v>
      </c>
      <c r="H10" s="89">
        <v>8</v>
      </c>
      <c r="I10" s="170" t="s">
        <v>147</v>
      </c>
      <c r="J10">
        <v>2.2000000000000002</v>
      </c>
      <c r="P10" t="s">
        <v>139</v>
      </c>
    </row>
    <row r="11" spans="2:25" ht="18.75">
      <c r="B11" s="90">
        <v>8</v>
      </c>
      <c r="C11" s="26">
        <v>20</v>
      </c>
      <c r="D11" s="26">
        <v>14</v>
      </c>
      <c r="E11" s="91">
        <v>5.5</v>
      </c>
      <c r="H11" s="89">
        <v>9</v>
      </c>
      <c r="I11" s="170" t="s">
        <v>149</v>
      </c>
      <c r="J11">
        <v>4</v>
      </c>
      <c r="P11">
        <f>INDEX(P3:P6,MATCH(P8,N3:N6,0))</f>
        <v>0.6</v>
      </c>
      <c r="R11" s="179" t="s">
        <v>279</v>
      </c>
      <c r="S11" s="179"/>
      <c r="T11" s="179"/>
      <c r="U11" s="179"/>
      <c r="V11" s="179"/>
      <c r="W11" s="179"/>
      <c r="X11" s="179"/>
      <c r="Y11" s="179"/>
    </row>
    <row r="12" spans="2:25" ht="18.75">
      <c r="B12" s="90">
        <v>9</v>
      </c>
      <c r="C12" s="26">
        <v>23</v>
      </c>
      <c r="D12" s="26">
        <v>16</v>
      </c>
      <c r="E12" s="91">
        <v>6</v>
      </c>
      <c r="H12" s="89">
        <v>10</v>
      </c>
      <c r="I12" s="170" t="s">
        <v>150</v>
      </c>
      <c r="J12">
        <v>5</v>
      </c>
    </row>
    <row r="13" spans="2:25" ht="18.75">
      <c r="B13" s="90">
        <v>10</v>
      </c>
      <c r="C13" s="26">
        <v>25</v>
      </c>
      <c r="D13" s="26">
        <v>18</v>
      </c>
      <c r="E13" s="91">
        <v>7</v>
      </c>
      <c r="H13" s="89">
        <v>11</v>
      </c>
      <c r="I13" s="170" t="s">
        <v>151</v>
      </c>
      <c r="J13">
        <v>6</v>
      </c>
      <c r="K13" t="s">
        <v>153</v>
      </c>
    </row>
    <row r="14" spans="2:25" ht="18.75">
      <c r="B14" s="90">
        <v>11</v>
      </c>
      <c r="C14" s="26">
        <v>28</v>
      </c>
      <c r="D14" s="26">
        <v>20</v>
      </c>
      <c r="E14" s="91">
        <v>8</v>
      </c>
      <c r="H14" s="89">
        <v>12</v>
      </c>
      <c r="I14" s="170" t="s">
        <v>152</v>
      </c>
      <c r="J14">
        <v>6</v>
      </c>
      <c r="O14" s="74">
        <f>INDEX($J$3:$J$14,MATCH('Insulation De-rate Calculator'!C6,$I$3:$I$14,0))</f>
        <v>3.1</v>
      </c>
      <c r="P14" t="s">
        <v>218</v>
      </c>
      <c r="Q14" t="b">
        <f>OR('Insulation De-rate Calculator'!C6="fiberglass",'Insulation De-rate Calculator'!C6="cellulose",'Insulation De-rate Calculator'!C6="rockwool")</f>
        <v>1</v>
      </c>
      <c r="R14" t="b">
        <f>AND(Q14=TRUE,Q15="TRUE")</f>
        <v>1</v>
      </c>
    </row>
    <row r="15" spans="2:25" ht="15.75" thickBot="1">
      <c r="B15" s="92">
        <v>12</v>
      </c>
      <c r="C15" s="93">
        <v>30</v>
      </c>
      <c r="D15" s="93">
        <v>22</v>
      </c>
      <c r="E15" s="94">
        <v>8.5</v>
      </c>
      <c r="O15" s="74">
        <f>IF(Q16=TRUE,0,IF('Insulation De-rate Calculator'!C8="",1,INDEX($P$4:$P$6,MATCH('Insulation De-rate Calculator'!C8,$O$4:$O$6,0))))</f>
        <v>0.6</v>
      </c>
      <c r="P15" t="s">
        <v>219</v>
      </c>
      <c r="Q15" t="str">
        <f>IF('Insulation De-rate Calculator'!C7="Batt","TRUE","FALSE")</f>
        <v>TRUE</v>
      </c>
      <c r="S15" t="b">
        <f>AND(Q14=TRUE,ISBLANK('Insulation De-rate Calculator'!C7))</f>
        <v>0</v>
      </c>
    </row>
    <row r="16" spans="2:25" ht="15.75" thickTop="1">
      <c r="O16">
        <f>IF(S15=TRUE,0,IF(R14=TRUE,(ROUND(O14*O15*'Insulation De-rate Calculator'!C9,0)),ROUND(O14*'Insulation De-rate Calculator'!C9,0)))</f>
        <v>15</v>
      </c>
      <c r="Q16" t="b">
        <f>AND('Insulation De-rate Calculator'!C7="batt",ISBLANK('Insulation De-rate Calculator'!C8))</f>
        <v>0</v>
      </c>
    </row>
    <row r="17" spans="2:18">
      <c r="O17">
        <f>IF(R15=FALSE,ROUND(O14*'Insulation De-rate Calculator'!C9,0),O16)</f>
        <v>25</v>
      </c>
    </row>
    <row r="19" spans="2:18">
      <c r="B19" t="s">
        <v>142</v>
      </c>
      <c r="C19" t="s">
        <v>72</v>
      </c>
      <c r="D19" t="s">
        <v>144</v>
      </c>
      <c r="M19" t="s">
        <v>144</v>
      </c>
      <c r="N19">
        <f>INDEX(Insul_calcs!$J$3:$J$14,MATCH(M19,Insul_calcs!$I$3:$I$14,0))</f>
        <v>3.1</v>
      </c>
    </row>
    <row r="20" spans="2:18" ht="20.25" customHeight="1">
      <c r="B20" t="s">
        <v>143</v>
      </c>
      <c r="C20" t="s">
        <v>143</v>
      </c>
      <c r="D20" t="s">
        <v>75</v>
      </c>
      <c r="L20" t="s">
        <v>71</v>
      </c>
    </row>
    <row r="21" spans="2:18" ht="20.25" customHeight="1">
      <c r="B21" t="s">
        <v>75</v>
      </c>
      <c r="C21" t="s">
        <v>75</v>
      </c>
      <c r="L21" t="s">
        <v>74</v>
      </c>
      <c r="M21" s="77"/>
      <c r="N21" s="77" t="e">
        <f>IF(M21="N/A",1,INDEX(Insul_calcs!$P$4:$P$6,MATCH(M21,batt,0)))</f>
        <v>#N/A</v>
      </c>
      <c r="Q21" t="s">
        <v>277</v>
      </c>
      <c r="R21" t="s">
        <v>278</v>
      </c>
    </row>
    <row r="22" spans="2:18" ht="20.25" customHeight="1">
      <c r="L22" t="s">
        <v>76</v>
      </c>
      <c r="P22" t="s">
        <v>275</v>
      </c>
      <c r="Q22" t="b">
        <v>1</v>
      </c>
    </row>
    <row r="23" spans="2:18" ht="18.75" customHeight="1">
      <c r="B23" t="s">
        <v>147</v>
      </c>
      <c r="C23" t="s">
        <v>145</v>
      </c>
      <c r="L23" t="s">
        <v>78</v>
      </c>
      <c r="O23" s="74"/>
      <c r="P23" t="s">
        <v>276</v>
      </c>
    </row>
    <row r="24" spans="2:18" ht="18.75" customHeight="1">
      <c r="M24" t="e">
        <f>N19*N21*M22</f>
        <v>#N/A</v>
      </c>
    </row>
    <row r="26" spans="2:18">
      <c r="B26" t="s">
        <v>146</v>
      </c>
      <c r="C26" t="s">
        <v>141</v>
      </c>
    </row>
    <row r="27" spans="2:18">
      <c r="B27" t="s">
        <v>154</v>
      </c>
    </row>
  </sheetData>
  <sheetProtection password="F48C" sheet="1" objects="1" scenarios="1"/>
  <mergeCells count="1">
    <mergeCell ref="R11:Y11"/>
  </mergeCells>
  <dataValidations disablePrompts="1" count="3">
    <dataValidation type="list" allowBlank="1" sqref="M21">
      <formula1>INDIRECT($M$20)</formula1>
    </dataValidation>
    <dataValidation type="list" allowBlank="1" showInputMessage="1" showErrorMessage="1" sqref="M20">
      <formula1>INDIRECT($M$19)</formula1>
    </dataValidation>
    <dataValidation type="list" showInputMessage="1" showErrorMessage="1" sqref="M19">
      <formula1>insulation</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72"/>
  <sheetViews>
    <sheetView workbookViewId="0">
      <selection activeCell="N35" sqref="N35"/>
    </sheetView>
  </sheetViews>
  <sheetFormatPr defaultRowHeight="15"/>
  <cols>
    <col min="1" max="1" width="9.42578125" bestFit="1" customWidth="1"/>
    <col min="2" max="2" width="9.42578125" customWidth="1"/>
    <col min="3" max="3" width="16.7109375" bestFit="1" customWidth="1"/>
    <col min="4" max="4" width="10.140625" bestFit="1" customWidth="1"/>
    <col min="5" max="5" width="12.7109375" hidden="1" customWidth="1"/>
    <col min="6" max="6" width="10" bestFit="1" customWidth="1"/>
    <col min="12" max="12" width="12.28515625" bestFit="1" customWidth="1"/>
    <col min="13" max="13" width="13.140625" customWidth="1"/>
  </cols>
  <sheetData>
    <row r="1" spans="1:9">
      <c r="A1" s="95" t="s">
        <v>155</v>
      </c>
      <c r="B1" s="95"/>
      <c r="C1" s="95" t="s">
        <v>156</v>
      </c>
      <c r="D1" s="96" t="s">
        <v>157</v>
      </c>
      <c r="E1" s="95" t="s">
        <v>158</v>
      </c>
      <c r="F1" s="97" t="s">
        <v>159</v>
      </c>
      <c r="G1" s="97" t="s">
        <v>160</v>
      </c>
      <c r="H1" s="245" t="s">
        <v>161</v>
      </c>
      <c r="I1" s="245"/>
    </row>
    <row r="2" spans="1:9">
      <c r="A2" s="95"/>
      <c r="B2" s="95"/>
      <c r="C2" s="95"/>
      <c r="D2" s="96"/>
      <c r="E2" s="95"/>
      <c r="F2" s="97"/>
      <c r="G2" s="97"/>
      <c r="H2" s="79" t="s">
        <v>90</v>
      </c>
      <c r="I2" s="79" t="s">
        <v>91</v>
      </c>
    </row>
    <row r="3" spans="1:9">
      <c r="A3" t="s">
        <v>162</v>
      </c>
      <c r="B3" s="98">
        <v>2.1</v>
      </c>
      <c r="C3" t="s">
        <v>163</v>
      </c>
      <c r="D3" t="s">
        <v>93</v>
      </c>
      <c r="E3" t="s">
        <v>164</v>
      </c>
      <c r="F3" t="s">
        <v>165</v>
      </c>
      <c r="H3" t="s">
        <v>166</v>
      </c>
      <c r="I3" t="s">
        <v>154</v>
      </c>
    </row>
    <row r="4" spans="1:9">
      <c r="A4" t="s">
        <v>162</v>
      </c>
      <c r="B4" s="98">
        <v>2.2000000000000002</v>
      </c>
      <c r="C4" t="s">
        <v>163</v>
      </c>
      <c r="D4" t="s">
        <v>94</v>
      </c>
      <c r="E4" t="s">
        <v>164</v>
      </c>
      <c r="F4" t="s">
        <v>167</v>
      </c>
      <c r="G4" t="s">
        <v>168</v>
      </c>
      <c r="H4" t="s">
        <v>169</v>
      </c>
      <c r="I4" t="s">
        <v>170</v>
      </c>
    </row>
    <row r="5" spans="1:9">
      <c r="A5" t="s">
        <v>162</v>
      </c>
      <c r="B5" s="98">
        <v>2.2999999999999998</v>
      </c>
      <c r="C5" t="s">
        <v>163</v>
      </c>
      <c r="D5" t="s">
        <v>95</v>
      </c>
      <c r="E5" t="s">
        <v>164</v>
      </c>
      <c r="F5" t="s">
        <v>167</v>
      </c>
      <c r="G5" t="s">
        <v>168</v>
      </c>
      <c r="H5" t="s">
        <v>169</v>
      </c>
      <c r="I5" t="s">
        <v>170</v>
      </c>
    </row>
    <row r="6" spans="1:9">
      <c r="A6" t="s">
        <v>162</v>
      </c>
      <c r="B6" s="98">
        <v>2.4</v>
      </c>
      <c r="C6" t="s">
        <v>163</v>
      </c>
      <c r="D6" t="s">
        <v>96</v>
      </c>
      <c r="E6" t="s">
        <v>164</v>
      </c>
      <c r="F6" t="s">
        <v>167</v>
      </c>
      <c r="G6" t="s">
        <v>171</v>
      </c>
      <c r="H6" t="s">
        <v>169</v>
      </c>
      <c r="I6" t="s">
        <v>167</v>
      </c>
    </row>
    <row r="7" spans="1:9">
      <c r="A7" t="s">
        <v>162</v>
      </c>
      <c r="B7" s="98">
        <v>2.5</v>
      </c>
      <c r="C7" t="s">
        <v>163</v>
      </c>
      <c r="D7" t="s">
        <v>97</v>
      </c>
      <c r="E7" t="s">
        <v>164</v>
      </c>
      <c r="F7" t="s">
        <v>167</v>
      </c>
      <c r="G7" t="s">
        <v>171</v>
      </c>
      <c r="H7" t="s">
        <v>169</v>
      </c>
      <c r="I7" t="s">
        <v>167</v>
      </c>
    </row>
    <row r="8" spans="1:9">
      <c r="A8" t="s">
        <v>162</v>
      </c>
      <c r="B8" s="98">
        <v>2.6</v>
      </c>
      <c r="C8" t="s">
        <v>163</v>
      </c>
      <c r="D8" t="s">
        <v>98</v>
      </c>
      <c r="E8" t="s">
        <v>164</v>
      </c>
      <c r="G8" t="s">
        <v>171</v>
      </c>
      <c r="H8" s="99" t="s">
        <v>169</v>
      </c>
      <c r="I8" t="s">
        <v>167</v>
      </c>
    </row>
    <row r="9" spans="1:9">
      <c r="A9" t="s">
        <v>162</v>
      </c>
      <c r="B9" s="98">
        <v>2.7</v>
      </c>
      <c r="C9" t="s">
        <v>163</v>
      </c>
      <c r="D9" t="s">
        <v>92</v>
      </c>
      <c r="E9" t="s">
        <v>164</v>
      </c>
      <c r="F9" t="s">
        <v>172</v>
      </c>
      <c r="G9" t="s">
        <v>168</v>
      </c>
      <c r="H9" t="s">
        <v>173</v>
      </c>
      <c r="I9" t="s">
        <v>170</v>
      </c>
    </row>
    <row r="10" spans="1:9">
      <c r="A10" t="s">
        <v>174</v>
      </c>
      <c r="B10">
        <v>3.1</v>
      </c>
      <c r="C10" t="s">
        <v>175</v>
      </c>
      <c r="D10" t="s">
        <v>93</v>
      </c>
      <c r="E10" t="s">
        <v>176</v>
      </c>
      <c r="F10" t="s">
        <v>177</v>
      </c>
      <c r="G10" t="s">
        <v>154</v>
      </c>
      <c r="H10" t="s">
        <v>177</v>
      </c>
      <c r="I10" t="s">
        <v>154</v>
      </c>
    </row>
    <row r="11" spans="1:9">
      <c r="A11" t="s">
        <v>174</v>
      </c>
      <c r="B11">
        <v>3.2</v>
      </c>
      <c r="C11" t="s">
        <v>175</v>
      </c>
      <c r="D11" t="s">
        <v>94</v>
      </c>
      <c r="E11" t="s">
        <v>176</v>
      </c>
      <c r="F11" t="s">
        <v>177</v>
      </c>
      <c r="G11" t="s">
        <v>154</v>
      </c>
      <c r="H11" t="s">
        <v>177</v>
      </c>
      <c r="I11" t="s">
        <v>154</v>
      </c>
    </row>
    <row r="12" spans="1:9">
      <c r="A12" t="s">
        <v>174</v>
      </c>
      <c r="B12">
        <v>3.3</v>
      </c>
      <c r="C12" t="s">
        <v>175</v>
      </c>
      <c r="D12" t="s">
        <v>95</v>
      </c>
      <c r="E12" t="s">
        <v>176</v>
      </c>
      <c r="F12" t="s">
        <v>169</v>
      </c>
      <c r="G12" t="s">
        <v>154</v>
      </c>
      <c r="H12" t="s">
        <v>178</v>
      </c>
      <c r="I12" t="s">
        <v>154</v>
      </c>
    </row>
    <row r="13" spans="1:9">
      <c r="A13" t="s">
        <v>174</v>
      </c>
      <c r="B13">
        <v>3.4</v>
      </c>
      <c r="C13" t="s">
        <v>175</v>
      </c>
      <c r="D13" t="s">
        <v>96</v>
      </c>
      <c r="E13" t="s">
        <v>176</v>
      </c>
      <c r="F13" t="s">
        <v>167</v>
      </c>
      <c r="G13" t="s">
        <v>171</v>
      </c>
      <c r="H13" t="s">
        <v>169</v>
      </c>
      <c r="I13" t="s">
        <v>167</v>
      </c>
    </row>
    <row r="14" spans="1:9">
      <c r="A14" t="s">
        <v>174</v>
      </c>
      <c r="B14">
        <v>3.5</v>
      </c>
      <c r="C14" t="s">
        <v>175</v>
      </c>
      <c r="D14" t="s">
        <v>97</v>
      </c>
      <c r="E14" t="s">
        <v>179</v>
      </c>
      <c r="F14" t="s">
        <v>167</v>
      </c>
      <c r="G14" t="s">
        <v>171</v>
      </c>
      <c r="H14" t="s">
        <v>169</v>
      </c>
      <c r="I14" t="s">
        <v>167</v>
      </c>
    </row>
    <row r="15" spans="1:9">
      <c r="A15" t="s">
        <v>174</v>
      </c>
      <c r="B15">
        <v>3.6</v>
      </c>
      <c r="C15" t="s">
        <v>175</v>
      </c>
      <c r="D15" t="s">
        <v>98</v>
      </c>
      <c r="E15" t="s">
        <v>180</v>
      </c>
      <c r="F15" t="s">
        <v>167</v>
      </c>
      <c r="G15" t="s">
        <v>171</v>
      </c>
      <c r="H15" t="s">
        <v>169</v>
      </c>
      <c r="I15" t="s">
        <v>167</v>
      </c>
    </row>
    <row r="16" spans="1:9">
      <c r="A16" t="s">
        <v>174</v>
      </c>
      <c r="B16">
        <v>3.7</v>
      </c>
      <c r="C16" t="s">
        <v>175</v>
      </c>
      <c r="D16" t="s">
        <v>92</v>
      </c>
      <c r="E16" t="s">
        <v>176</v>
      </c>
      <c r="H16" t="s">
        <v>177</v>
      </c>
      <c r="I16" s="48" t="s">
        <v>177</v>
      </c>
    </row>
    <row r="17" spans="1:18">
      <c r="A17" t="s">
        <v>181</v>
      </c>
      <c r="B17">
        <v>4.0999999999999996</v>
      </c>
      <c r="C17" t="s">
        <v>182</v>
      </c>
      <c r="D17" t="s">
        <v>93</v>
      </c>
      <c r="E17" t="s">
        <v>176</v>
      </c>
      <c r="F17" t="s">
        <v>177</v>
      </c>
      <c r="H17" t="s">
        <v>177</v>
      </c>
      <c r="I17" s="48" t="s">
        <v>177</v>
      </c>
    </row>
    <row r="18" spans="1:18">
      <c r="A18" t="s">
        <v>181</v>
      </c>
      <c r="B18">
        <v>4.2</v>
      </c>
      <c r="C18" t="s">
        <v>182</v>
      </c>
      <c r="D18" t="s">
        <v>94</v>
      </c>
      <c r="E18" t="s">
        <v>176</v>
      </c>
      <c r="F18" t="s">
        <v>177</v>
      </c>
      <c r="H18" t="s">
        <v>177</v>
      </c>
      <c r="I18" s="48" t="s">
        <v>177</v>
      </c>
    </row>
    <row r="19" spans="1:18">
      <c r="A19" t="s">
        <v>181</v>
      </c>
      <c r="B19">
        <v>4.3</v>
      </c>
      <c r="C19" t="s">
        <v>182</v>
      </c>
      <c r="D19" t="s">
        <v>95</v>
      </c>
      <c r="E19" t="s">
        <v>176</v>
      </c>
      <c r="F19" t="s">
        <v>169</v>
      </c>
      <c r="H19" t="s">
        <v>178</v>
      </c>
      <c r="I19" s="48" t="s">
        <v>183</v>
      </c>
    </row>
    <row r="20" spans="1:18">
      <c r="A20" t="s">
        <v>181</v>
      </c>
      <c r="B20">
        <v>4.4000000000000004</v>
      </c>
      <c r="C20" t="s">
        <v>182</v>
      </c>
      <c r="D20" t="s">
        <v>96</v>
      </c>
      <c r="E20" t="s">
        <v>176</v>
      </c>
      <c r="F20" t="s">
        <v>167</v>
      </c>
      <c r="G20" t="s">
        <v>171</v>
      </c>
      <c r="H20" t="s">
        <v>169</v>
      </c>
      <c r="I20" t="s">
        <v>167</v>
      </c>
    </row>
    <row r="21" spans="1:18">
      <c r="A21" t="s">
        <v>181</v>
      </c>
      <c r="B21">
        <v>4.5</v>
      </c>
      <c r="C21" t="s">
        <v>182</v>
      </c>
      <c r="D21" t="s">
        <v>97</v>
      </c>
      <c r="E21" t="s">
        <v>179</v>
      </c>
      <c r="F21" t="s">
        <v>167</v>
      </c>
      <c r="G21" t="s">
        <v>168</v>
      </c>
      <c r="H21" t="s">
        <v>169</v>
      </c>
      <c r="I21" t="s">
        <v>184</v>
      </c>
    </row>
    <row r="22" spans="1:18">
      <c r="A22" t="s">
        <v>181</v>
      </c>
      <c r="B22">
        <v>4.5999999999999996</v>
      </c>
      <c r="C22" t="s">
        <v>182</v>
      </c>
      <c r="D22" t="s">
        <v>98</v>
      </c>
      <c r="E22" t="s">
        <v>180</v>
      </c>
      <c r="F22" t="s">
        <v>167</v>
      </c>
      <c r="G22" t="s">
        <v>185</v>
      </c>
      <c r="H22" t="s">
        <v>169</v>
      </c>
      <c r="I22" t="s">
        <v>165</v>
      </c>
    </row>
    <row r="23" spans="1:18">
      <c r="A23" t="s">
        <v>181</v>
      </c>
      <c r="B23">
        <v>4.7</v>
      </c>
      <c r="C23" t="s">
        <v>182</v>
      </c>
      <c r="D23" t="s">
        <v>92</v>
      </c>
      <c r="E23" t="s">
        <v>176</v>
      </c>
      <c r="F23" t="s">
        <v>177</v>
      </c>
      <c r="H23" t="s">
        <v>177</v>
      </c>
      <c r="I23" s="48" t="s">
        <v>177</v>
      </c>
    </row>
    <row r="24" spans="1:18">
      <c r="A24" t="s">
        <v>186</v>
      </c>
      <c r="B24">
        <v>5.0999999999999996</v>
      </c>
      <c r="C24" t="s">
        <v>187</v>
      </c>
      <c r="D24" t="s">
        <v>93</v>
      </c>
      <c r="E24" t="s">
        <v>176</v>
      </c>
      <c r="F24" t="s">
        <v>177</v>
      </c>
      <c r="H24" t="s">
        <v>177</v>
      </c>
      <c r="I24" s="48" t="s">
        <v>177</v>
      </c>
    </row>
    <row r="25" spans="1:18">
      <c r="A25" t="s">
        <v>186</v>
      </c>
      <c r="B25">
        <v>5.2</v>
      </c>
      <c r="C25" t="s">
        <v>187</v>
      </c>
      <c r="D25" t="s">
        <v>94</v>
      </c>
      <c r="E25" t="s">
        <v>176</v>
      </c>
      <c r="F25" t="s">
        <v>177</v>
      </c>
      <c r="H25" t="s">
        <v>177</v>
      </c>
      <c r="I25" s="48" t="s">
        <v>177</v>
      </c>
    </row>
    <row r="26" spans="1:18">
      <c r="A26" t="s">
        <v>186</v>
      </c>
      <c r="B26">
        <v>5.3</v>
      </c>
      <c r="C26" t="s">
        <v>187</v>
      </c>
      <c r="D26" t="s">
        <v>95</v>
      </c>
      <c r="E26" t="s">
        <v>176</v>
      </c>
      <c r="F26" t="s">
        <v>169</v>
      </c>
      <c r="H26" t="s">
        <v>178</v>
      </c>
      <c r="I26" s="48" t="s">
        <v>177</v>
      </c>
    </row>
    <row r="27" spans="1:18">
      <c r="A27" t="s">
        <v>186</v>
      </c>
      <c r="B27">
        <v>5.4</v>
      </c>
      <c r="C27" t="s">
        <v>187</v>
      </c>
      <c r="D27" t="s">
        <v>96</v>
      </c>
      <c r="E27" t="s">
        <v>176</v>
      </c>
      <c r="F27" t="s">
        <v>167</v>
      </c>
      <c r="G27" t="s">
        <v>171</v>
      </c>
      <c r="H27" t="s">
        <v>169</v>
      </c>
      <c r="I27" t="s">
        <v>167</v>
      </c>
      <c r="M27" t="s">
        <v>188</v>
      </c>
      <c r="N27">
        <f>'Wall Insulation Defaults'!E34</f>
        <v>6</v>
      </c>
    </row>
    <row r="28" spans="1:18">
      <c r="A28" t="s">
        <v>186</v>
      </c>
      <c r="B28">
        <v>5.5</v>
      </c>
      <c r="C28" t="s">
        <v>187</v>
      </c>
      <c r="D28" t="s">
        <v>97</v>
      </c>
      <c r="E28" t="s">
        <v>179</v>
      </c>
      <c r="F28" t="s">
        <v>167</v>
      </c>
      <c r="G28" t="s">
        <v>171</v>
      </c>
      <c r="H28" t="s">
        <v>169</v>
      </c>
      <c r="I28" t="s">
        <v>167</v>
      </c>
      <c r="L28" t="s">
        <v>189</v>
      </c>
      <c r="M28" s="79" t="s">
        <v>90</v>
      </c>
      <c r="N28" s="79" t="s">
        <v>91</v>
      </c>
      <c r="Q28">
        <v>2</v>
      </c>
      <c r="R28" t="s">
        <v>163</v>
      </c>
    </row>
    <row r="29" spans="1:18">
      <c r="A29" t="s">
        <v>186</v>
      </c>
      <c r="B29">
        <v>5.6</v>
      </c>
      <c r="C29" t="s">
        <v>187</v>
      </c>
      <c r="D29" t="s">
        <v>98</v>
      </c>
      <c r="E29" t="s">
        <v>180</v>
      </c>
      <c r="F29" t="s">
        <v>167</v>
      </c>
      <c r="G29" t="s">
        <v>171</v>
      </c>
      <c r="H29" t="s">
        <v>169</v>
      </c>
      <c r="I29" t="s">
        <v>167</v>
      </c>
      <c r="J29">
        <v>7</v>
      </c>
      <c r="K29" s="98">
        <f t="shared" ref="K29:K35" si="0">VALUE(N$27&amp;"."&amp;J29)</f>
        <v>6.7</v>
      </c>
      <c r="L29" t="s">
        <v>92</v>
      </c>
      <c r="M29" s="79" t="str">
        <f>VLOOKUP(K29,$B$3:$I$72,7,FALSE)</f>
        <v>R0</v>
      </c>
      <c r="N29" s="79" t="str">
        <f>VLOOKUP(K29,$B$3:$I$72,8,FALSE)</f>
        <v>R0</v>
      </c>
      <c r="Q29">
        <v>3</v>
      </c>
      <c r="R29" t="s">
        <v>175</v>
      </c>
    </row>
    <row r="30" spans="1:18">
      <c r="A30" t="s">
        <v>186</v>
      </c>
      <c r="B30">
        <v>5.7</v>
      </c>
      <c r="C30" t="s">
        <v>187</v>
      </c>
      <c r="D30" t="s">
        <v>92</v>
      </c>
      <c r="E30" t="s">
        <v>176</v>
      </c>
      <c r="F30" t="s">
        <v>177</v>
      </c>
      <c r="H30" t="s">
        <v>177</v>
      </c>
      <c r="I30" s="48" t="s">
        <v>177</v>
      </c>
      <c r="J30">
        <v>1</v>
      </c>
      <c r="K30" s="98">
        <f t="shared" si="0"/>
        <v>6.1</v>
      </c>
      <c r="L30" t="s">
        <v>93</v>
      </c>
      <c r="M30" s="100" t="str">
        <f t="shared" ref="M30:M35" si="1">VLOOKUP(K30,$B$3:$I$72,7,FALSE)</f>
        <v>R0</v>
      </c>
      <c r="N30" s="100" t="str">
        <f t="shared" ref="N30:N35" si="2">VLOOKUP(K30,$B$3:$I$72,8,FALSE)</f>
        <v>R0</v>
      </c>
      <c r="Q30">
        <v>4</v>
      </c>
      <c r="R30" t="s">
        <v>182</v>
      </c>
    </row>
    <row r="31" spans="1:18">
      <c r="A31" t="s">
        <v>190</v>
      </c>
      <c r="B31">
        <v>6.1</v>
      </c>
      <c r="C31" t="s">
        <v>191</v>
      </c>
      <c r="D31" t="s">
        <v>93</v>
      </c>
      <c r="E31" t="s">
        <v>176</v>
      </c>
      <c r="F31" t="s">
        <v>177</v>
      </c>
      <c r="H31" t="s">
        <v>177</v>
      </c>
      <c r="I31" s="48" t="s">
        <v>177</v>
      </c>
      <c r="J31">
        <v>2</v>
      </c>
      <c r="K31" s="98">
        <f t="shared" si="0"/>
        <v>6.2</v>
      </c>
      <c r="L31" t="s">
        <v>94</v>
      </c>
      <c r="M31" s="100" t="str">
        <f t="shared" si="1"/>
        <v>R0</v>
      </c>
      <c r="N31" s="100" t="str">
        <f t="shared" si="2"/>
        <v>R0</v>
      </c>
      <c r="Q31">
        <v>5</v>
      </c>
      <c r="R31" t="s">
        <v>187</v>
      </c>
    </row>
    <row r="32" spans="1:18">
      <c r="A32" t="s">
        <v>190</v>
      </c>
      <c r="B32">
        <v>6.2</v>
      </c>
      <c r="C32" t="s">
        <v>191</v>
      </c>
      <c r="D32" t="s">
        <v>94</v>
      </c>
      <c r="E32" t="s">
        <v>176</v>
      </c>
      <c r="F32" t="s">
        <v>177</v>
      </c>
      <c r="H32" t="s">
        <v>177</v>
      </c>
      <c r="I32" s="48" t="s">
        <v>177</v>
      </c>
      <c r="J32">
        <v>3</v>
      </c>
      <c r="K32" s="98">
        <f t="shared" si="0"/>
        <v>6.3</v>
      </c>
      <c r="L32" t="s">
        <v>95</v>
      </c>
      <c r="M32" s="100" t="str">
        <f t="shared" si="1"/>
        <v>R0 or R3</v>
      </c>
      <c r="N32" s="100" t="str">
        <f t="shared" si="2"/>
        <v>R0 or R3</v>
      </c>
      <c r="Q32">
        <v>6</v>
      </c>
      <c r="R32" t="s">
        <v>191</v>
      </c>
    </row>
    <row r="33" spans="1:18">
      <c r="A33" t="s">
        <v>190</v>
      </c>
      <c r="B33">
        <v>6.3</v>
      </c>
      <c r="C33" t="s">
        <v>191</v>
      </c>
      <c r="D33" t="s">
        <v>95</v>
      </c>
      <c r="E33" t="s">
        <v>176</v>
      </c>
      <c r="F33" t="s">
        <v>173</v>
      </c>
      <c r="H33" t="s">
        <v>192</v>
      </c>
      <c r="I33" s="48" t="s">
        <v>192</v>
      </c>
      <c r="J33">
        <v>4</v>
      </c>
      <c r="K33" s="98">
        <f t="shared" si="0"/>
        <v>6.4</v>
      </c>
      <c r="L33" t="s">
        <v>96</v>
      </c>
      <c r="M33" s="100" t="str">
        <f t="shared" si="1"/>
        <v>R7</v>
      </c>
      <c r="N33" s="100" t="str">
        <f t="shared" si="2"/>
        <v>R11</v>
      </c>
      <c r="Q33">
        <v>7</v>
      </c>
      <c r="R33" t="s">
        <v>193</v>
      </c>
    </row>
    <row r="34" spans="1:18">
      <c r="A34" t="s">
        <v>190</v>
      </c>
      <c r="B34">
        <v>6.4</v>
      </c>
      <c r="C34" t="s">
        <v>191</v>
      </c>
      <c r="D34" t="s">
        <v>96</v>
      </c>
      <c r="E34" t="s">
        <v>176</v>
      </c>
      <c r="F34" t="s">
        <v>167</v>
      </c>
      <c r="H34" t="s">
        <v>169</v>
      </c>
      <c r="I34" t="s">
        <v>167</v>
      </c>
      <c r="J34">
        <v>5</v>
      </c>
      <c r="K34" s="98">
        <f t="shared" si="0"/>
        <v>6.5</v>
      </c>
      <c r="L34" t="s">
        <v>97</v>
      </c>
      <c r="M34" s="100" t="str">
        <f t="shared" si="1"/>
        <v>R7</v>
      </c>
      <c r="N34" s="100" t="str">
        <f t="shared" si="2"/>
        <v>R11</v>
      </c>
      <c r="Q34">
        <v>8</v>
      </c>
      <c r="R34" t="s">
        <v>194</v>
      </c>
    </row>
    <row r="35" spans="1:18">
      <c r="A35" t="s">
        <v>190</v>
      </c>
      <c r="B35">
        <v>6.5</v>
      </c>
      <c r="C35" t="s">
        <v>191</v>
      </c>
      <c r="D35" t="s">
        <v>97</v>
      </c>
      <c r="E35" t="s">
        <v>179</v>
      </c>
      <c r="F35" t="s">
        <v>167</v>
      </c>
      <c r="G35" t="s">
        <v>171</v>
      </c>
      <c r="H35" t="s">
        <v>169</v>
      </c>
      <c r="I35" t="s">
        <v>167</v>
      </c>
      <c r="J35">
        <v>6</v>
      </c>
      <c r="K35" s="98">
        <f t="shared" si="0"/>
        <v>6.6</v>
      </c>
      <c r="L35" t="s">
        <v>98</v>
      </c>
      <c r="M35" s="100" t="str">
        <f t="shared" si="1"/>
        <v>R7</v>
      </c>
      <c r="N35" s="100" t="str">
        <f t="shared" si="2"/>
        <v>R11</v>
      </c>
      <c r="Q35">
        <v>9</v>
      </c>
      <c r="R35" t="s">
        <v>195</v>
      </c>
    </row>
    <row r="36" spans="1:18">
      <c r="A36" t="s">
        <v>190</v>
      </c>
      <c r="B36">
        <v>6.6</v>
      </c>
      <c r="C36" t="s">
        <v>191</v>
      </c>
      <c r="D36" t="s">
        <v>98</v>
      </c>
      <c r="E36" t="s">
        <v>180</v>
      </c>
      <c r="F36" t="s">
        <v>167</v>
      </c>
      <c r="G36" t="s">
        <v>171</v>
      </c>
      <c r="H36" t="s">
        <v>169</v>
      </c>
      <c r="I36" t="s">
        <v>167</v>
      </c>
      <c r="Q36">
        <v>10</v>
      </c>
      <c r="R36" t="s">
        <v>196</v>
      </c>
    </row>
    <row r="37" spans="1:18">
      <c r="A37" t="s">
        <v>190</v>
      </c>
      <c r="B37">
        <v>6.7</v>
      </c>
      <c r="C37" t="s">
        <v>191</v>
      </c>
      <c r="D37" t="s">
        <v>92</v>
      </c>
      <c r="E37" t="s">
        <v>176</v>
      </c>
      <c r="F37" t="s">
        <v>177</v>
      </c>
      <c r="H37" t="s">
        <v>177</v>
      </c>
      <c r="I37" s="48" t="s">
        <v>177</v>
      </c>
      <c r="Q37">
        <v>11</v>
      </c>
      <c r="R37" t="s">
        <v>197</v>
      </c>
    </row>
    <row r="38" spans="1:18">
      <c r="A38" t="s">
        <v>198</v>
      </c>
      <c r="B38">
        <v>7.1</v>
      </c>
      <c r="C38" t="s">
        <v>193</v>
      </c>
      <c r="D38" t="s">
        <v>93</v>
      </c>
      <c r="E38" t="s">
        <v>176</v>
      </c>
      <c r="F38" t="s">
        <v>177</v>
      </c>
      <c r="H38" t="s">
        <v>177</v>
      </c>
      <c r="I38" s="48" t="s">
        <v>177</v>
      </c>
    </row>
    <row r="39" spans="1:18">
      <c r="A39" t="s">
        <v>198</v>
      </c>
      <c r="B39">
        <v>7.2</v>
      </c>
      <c r="C39" t="s">
        <v>193</v>
      </c>
      <c r="D39" t="s">
        <v>94</v>
      </c>
      <c r="E39" t="s">
        <v>176</v>
      </c>
      <c r="F39" t="s">
        <v>177</v>
      </c>
      <c r="H39" t="s">
        <v>177</v>
      </c>
      <c r="I39" s="48" t="s">
        <v>177</v>
      </c>
    </row>
    <row r="40" spans="1:18">
      <c r="A40" t="s">
        <v>198</v>
      </c>
      <c r="B40">
        <v>7.3</v>
      </c>
      <c r="C40" t="s">
        <v>193</v>
      </c>
      <c r="D40" t="s">
        <v>95</v>
      </c>
      <c r="E40" t="s">
        <v>176</v>
      </c>
      <c r="F40" t="s">
        <v>169</v>
      </c>
      <c r="H40" t="s">
        <v>178</v>
      </c>
      <c r="I40" s="48" t="s">
        <v>178</v>
      </c>
    </row>
    <row r="41" spans="1:18">
      <c r="A41" t="s">
        <v>198</v>
      </c>
      <c r="B41">
        <v>7.4</v>
      </c>
      <c r="C41" t="s">
        <v>193</v>
      </c>
      <c r="D41" t="s">
        <v>96</v>
      </c>
      <c r="E41" t="s">
        <v>176</v>
      </c>
      <c r="F41" t="s">
        <v>167</v>
      </c>
      <c r="G41" t="s">
        <v>171</v>
      </c>
      <c r="H41" t="s">
        <v>169</v>
      </c>
      <c r="I41" t="s">
        <v>167</v>
      </c>
    </row>
    <row r="42" spans="1:18">
      <c r="A42" t="s">
        <v>198</v>
      </c>
      <c r="B42">
        <v>7.5</v>
      </c>
      <c r="C42" t="s">
        <v>193</v>
      </c>
      <c r="D42" t="s">
        <v>97</v>
      </c>
      <c r="E42" t="s">
        <v>179</v>
      </c>
      <c r="F42" t="s">
        <v>167</v>
      </c>
      <c r="G42" t="s">
        <v>171</v>
      </c>
      <c r="H42" t="s">
        <v>169</v>
      </c>
      <c r="I42" t="s">
        <v>167</v>
      </c>
    </row>
    <row r="43" spans="1:18">
      <c r="A43" t="s">
        <v>198</v>
      </c>
      <c r="B43">
        <v>7.6</v>
      </c>
      <c r="C43" t="s">
        <v>193</v>
      </c>
      <c r="D43" t="s">
        <v>98</v>
      </c>
      <c r="E43" t="s">
        <v>180</v>
      </c>
      <c r="F43" t="s">
        <v>167</v>
      </c>
      <c r="G43" t="s">
        <v>171</v>
      </c>
      <c r="H43" t="s">
        <v>169</v>
      </c>
      <c r="I43" t="s">
        <v>167</v>
      </c>
    </row>
    <row r="44" spans="1:18">
      <c r="A44" t="s">
        <v>198</v>
      </c>
      <c r="B44">
        <v>7.7</v>
      </c>
      <c r="C44" t="s">
        <v>193</v>
      </c>
      <c r="D44" t="s">
        <v>92</v>
      </c>
      <c r="E44" t="s">
        <v>176</v>
      </c>
      <c r="F44" t="s">
        <v>177</v>
      </c>
      <c r="H44" t="s">
        <v>177</v>
      </c>
      <c r="I44" s="48" t="s">
        <v>177</v>
      </c>
    </row>
    <row r="45" spans="1:18">
      <c r="A45" t="s">
        <v>199</v>
      </c>
      <c r="B45">
        <v>8.1</v>
      </c>
      <c r="C45" t="s">
        <v>194</v>
      </c>
      <c r="D45" t="s">
        <v>93</v>
      </c>
      <c r="E45" t="s">
        <v>176</v>
      </c>
      <c r="F45" t="s">
        <v>177</v>
      </c>
      <c r="H45" t="s">
        <v>177</v>
      </c>
      <c r="I45" s="48" t="s">
        <v>177</v>
      </c>
    </row>
    <row r="46" spans="1:18">
      <c r="A46" t="s">
        <v>199</v>
      </c>
      <c r="B46">
        <v>8.1999999999999993</v>
      </c>
      <c r="C46" t="s">
        <v>194</v>
      </c>
      <c r="D46" t="s">
        <v>94</v>
      </c>
      <c r="E46" t="s">
        <v>176</v>
      </c>
      <c r="F46" t="s">
        <v>177</v>
      </c>
      <c r="H46" t="s">
        <v>177</v>
      </c>
      <c r="I46" s="48" t="s">
        <v>177</v>
      </c>
    </row>
    <row r="47" spans="1:18">
      <c r="A47" t="s">
        <v>199</v>
      </c>
      <c r="B47">
        <v>8.3000000000000007</v>
      </c>
      <c r="C47" t="s">
        <v>194</v>
      </c>
      <c r="D47" t="s">
        <v>95</v>
      </c>
      <c r="E47" t="s">
        <v>176</v>
      </c>
      <c r="F47" t="s">
        <v>178</v>
      </c>
      <c r="H47" t="s">
        <v>178</v>
      </c>
      <c r="I47" s="48" t="s">
        <v>178</v>
      </c>
    </row>
    <row r="48" spans="1:18">
      <c r="A48" t="s">
        <v>199</v>
      </c>
      <c r="B48">
        <v>8.4</v>
      </c>
      <c r="C48" t="s">
        <v>194</v>
      </c>
      <c r="D48" t="s">
        <v>96</v>
      </c>
      <c r="E48" t="s">
        <v>176</v>
      </c>
      <c r="F48" t="s">
        <v>167</v>
      </c>
      <c r="H48" t="s">
        <v>169</v>
      </c>
      <c r="I48" s="48" t="s">
        <v>169</v>
      </c>
    </row>
    <row r="49" spans="1:9">
      <c r="A49" t="s">
        <v>199</v>
      </c>
      <c r="B49">
        <v>8.5</v>
      </c>
      <c r="C49" t="s">
        <v>194</v>
      </c>
      <c r="D49" t="s">
        <v>97</v>
      </c>
      <c r="E49" t="s">
        <v>179</v>
      </c>
      <c r="F49" t="s">
        <v>167</v>
      </c>
      <c r="G49" t="s">
        <v>168</v>
      </c>
      <c r="H49" t="s">
        <v>169</v>
      </c>
      <c r="I49" t="s">
        <v>169</v>
      </c>
    </row>
    <row r="50" spans="1:9">
      <c r="A50" t="s">
        <v>199</v>
      </c>
      <c r="B50">
        <v>8.6</v>
      </c>
      <c r="C50" t="s">
        <v>194</v>
      </c>
      <c r="D50" t="s">
        <v>98</v>
      </c>
      <c r="E50" t="s">
        <v>180</v>
      </c>
      <c r="F50" t="s">
        <v>167</v>
      </c>
      <c r="G50" t="s">
        <v>168</v>
      </c>
      <c r="H50" t="s">
        <v>169</v>
      </c>
      <c r="I50" t="s">
        <v>169</v>
      </c>
    </row>
    <row r="51" spans="1:9">
      <c r="A51" t="s">
        <v>199</v>
      </c>
      <c r="B51">
        <v>8.6999999999999993</v>
      </c>
      <c r="C51" t="s">
        <v>194</v>
      </c>
      <c r="D51" t="s">
        <v>92</v>
      </c>
      <c r="E51" t="s">
        <v>176</v>
      </c>
      <c r="F51" t="s">
        <v>177</v>
      </c>
      <c r="H51" t="s">
        <v>177</v>
      </c>
      <c r="I51" s="48" t="s">
        <v>177</v>
      </c>
    </row>
    <row r="52" spans="1:9">
      <c r="A52" t="s">
        <v>200</v>
      </c>
      <c r="B52">
        <v>9.1</v>
      </c>
      <c r="C52" t="s">
        <v>195</v>
      </c>
      <c r="D52" t="s">
        <v>93</v>
      </c>
      <c r="E52" t="s">
        <v>176</v>
      </c>
      <c r="F52" t="s">
        <v>177</v>
      </c>
      <c r="H52" t="s">
        <v>177</v>
      </c>
      <c r="I52" s="48" t="s">
        <v>177</v>
      </c>
    </row>
    <row r="53" spans="1:9">
      <c r="A53" t="s">
        <v>200</v>
      </c>
      <c r="B53">
        <v>9.1999999999999993</v>
      </c>
      <c r="C53" t="s">
        <v>195</v>
      </c>
      <c r="D53" t="s">
        <v>94</v>
      </c>
      <c r="E53" t="s">
        <v>176</v>
      </c>
      <c r="F53" t="s">
        <v>177</v>
      </c>
      <c r="H53" t="s">
        <v>177</v>
      </c>
      <c r="I53" s="48" t="s">
        <v>177</v>
      </c>
    </row>
    <row r="54" spans="1:9">
      <c r="A54" t="s">
        <v>200</v>
      </c>
      <c r="B54">
        <v>9.3000000000000007</v>
      </c>
      <c r="C54" t="s">
        <v>195</v>
      </c>
      <c r="D54" t="s">
        <v>95</v>
      </c>
      <c r="E54" t="s">
        <v>176</v>
      </c>
      <c r="F54" t="s">
        <v>178</v>
      </c>
      <c r="H54" t="s">
        <v>178</v>
      </c>
      <c r="I54" s="48" t="s">
        <v>178</v>
      </c>
    </row>
    <row r="55" spans="1:9">
      <c r="A55" t="s">
        <v>200</v>
      </c>
      <c r="B55">
        <v>9.4</v>
      </c>
      <c r="C55" t="s">
        <v>195</v>
      </c>
      <c r="D55" t="s">
        <v>96</v>
      </c>
      <c r="E55" t="s">
        <v>176</v>
      </c>
      <c r="F55" t="s">
        <v>167</v>
      </c>
      <c r="H55" t="s">
        <v>169</v>
      </c>
      <c r="I55" s="48" t="s">
        <v>169</v>
      </c>
    </row>
    <row r="56" spans="1:9">
      <c r="A56" t="s">
        <v>200</v>
      </c>
      <c r="B56">
        <v>9.5</v>
      </c>
      <c r="C56" t="s">
        <v>195</v>
      </c>
      <c r="D56" t="s">
        <v>97</v>
      </c>
      <c r="E56" t="s">
        <v>179</v>
      </c>
      <c r="F56" t="s">
        <v>167</v>
      </c>
      <c r="G56" t="s">
        <v>185</v>
      </c>
      <c r="H56" t="s">
        <v>169</v>
      </c>
      <c r="I56" t="s">
        <v>167</v>
      </c>
    </row>
    <row r="57" spans="1:9">
      <c r="A57" t="s">
        <v>200</v>
      </c>
      <c r="B57">
        <v>9.6</v>
      </c>
      <c r="C57" t="s">
        <v>195</v>
      </c>
      <c r="D57" t="s">
        <v>98</v>
      </c>
      <c r="E57" t="s">
        <v>180</v>
      </c>
      <c r="F57" t="s">
        <v>167</v>
      </c>
      <c r="G57" t="s">
        <v>185</v>
      </c>
      <c r="H57" t="s">
        <v>169</v>
      </c>
      <c r="I57" t="s">
        <v>167</v>
      </c>
    </row>
    <row r="58" spans="1:9">
      <c r="A58" t="s">
        <v>200</v>
      </c>
      <c r="B58">
        <v>9.6999999999999993</v>
      </c>
      <c r="C58" t="s">
        <v>195</v>
      </c>
      <c r="D58" t="s">
        <v>92</v>
      </c>
      <c r="E58" t="s">
        <v>176</v>
      </c>
      <c r="F58" t="s">
        <v>177</v>
      </c>
      <c r="H58" t="s">
        <v>177</v>
      </c>
      <c r="I58" s="48" t="s">
        <v>177</v>
      </c>
    </row>
    <row r="59" spans="1:9">
      <c r="A59" t="s">
        <v>201</v>
      </c>
      <c r="B59">
        <v>10.1</v>
      </c>
      <c r="C59" t="s">
        <v>196</v>
      </c>
      <c r="D59" t="s">
        <v>93</v>
      </c>
      <c r="E59" t="s">
        <v>176</v>
      </c>
      <c r="F59" t="s">
        <v>177</v>
      </c>
      <c r="H59" t="s">
        <v>177</v>
      </c>
      <c r="I59" s="48" t="s">
        <v>177</v>
      </c>
    </row>
    <row r="60" spans="1:9">
      <c r="A60" t="s">
        <v>201</v>
      </c>
      <c r="B60">
        <v>10.199999999999999</v>
      </c>
      <c r="C60" t="s">
        <v>196</v>
      </c>
      <c r="D60" t="s">
        <v>94</v>
      </c>
      <c r="E60" t="s">
        <v>176</v>
      </c>
      <c r="F60" t="s">
        <v>177</v>
      </c>
      <c r="H60" t="s">
        <v>177</v>
      </c>
      <c r="I60" s="48" t="s">
        <v>177</v>
      </c>
    </row>
    <row r="61" spans="1:9">
      <c r="A61" t="s">
        <v>201</v>
      </c>
      <c r="B61">
        <v>10.3</v>
      </c>
      <c r="C61" t="s">
        <v>196</v>
      </c>
      <c r="D61" t="s">
        <v>95</v>
      </c>
      <c r="E61" t="s">
        <v>176</v>
      </c>
      <c r="F61" t="s">
        <v>178</v>
      </c>
      <c r="H61" t="s">
        <v>178</v>
      </c>
      <c r="I61" s="48" t="s">
        <v>178</v>
      </c>
    </row>
    <row r="62" spans="1:9">
      <c r="A62" t="s">
        <v>201</v>
      </c>
      <c r="B62">
        <v>10.4</v>
      </c>
      <c r="C62" t="s">
        <v>196</v>
      </c>
      <c r="D62" t="s">
        <v>96</v>
      </c>
      <c r="E62" t="s">
        <v>176</v>
      </c>
      <c r="F62" t="s">
        <v>167</v>
      </c>
      <c r="G62" t="s">
        <v>171</v>
      </c>
      <c r="H62" t="s">
        <v>169</v>
      </c>
      <c r="I62" t="s">
        <v>167</v>
      </c>
    </row>
    <row r="63" spans="1:9">
      <c r="A63" t="s">
        <v>201</v>
      </c>
      <c r="B63">
        <v>10.5</v>
      </c>
      <c r="C63" t="s">
        <v>196</v>
      </c>
      <c r="D63" t="s">
        <v>97</v>
      </c>
      <c r="E63" t="s">
        <v>179</v>
      </c>
      <c r="F63" t="s">
        <v>167</v>
      </c>
      <c r="G63" t="s">
        <v>171</v>
      </c>
      <c r="H63" t="s">
        <v>169</v>
      </c>
      <c r="I63" t="s">
        <v>167</v>
      </c>
    </row>
    <row r="64" spans="1:9">
      <c r="A64" t="s">
        <v>201</v>
      </c>
      <c r="B64">
        <v>10.6</v>
      </c>
      <c r="C64" t="s">
        <v>196</v>
      </c>
      <c r="D64" t="s">
        <v>98</v>
      </c>
      <c r="E64" t="s">
        <v>180</v>
      </c>
      <c r="F64" t="s">
        <v>167</v>
      </c>
      <c r="G64" t="s">
        <v>171</v>
      </c>
      <c r="H64" t="s">
        <v>169</v>
      </c>
      <c r="I64" t="s">
        <v>167</v>
      </c>
    </row>
    <row r="65" spans="1:9">
      <c r="A65" t="s">
        <v>201</v>
      </c>
      <c r="B65">
        <v>10.7</v>
      </c>
      <c r="C65" t="s">
        <v>196</v>
      </c>
      <c r="D65" t="s">
        <v>92</v>
      </c>
      <c r="E65" t="s">
        <v>176</v>
      </c>
      <c r="F65" t="s">
        <v>177</v>
      </c>
      <c r="H65" t="s">
        <v>177</v>
      </c>
      <c r="I65" s="48" t="s">
        <v>177</v>
      </c>
    </row>
    <row r="66" spans="1:9">
      <c r="A66" t="s">
        <v>202</v>
      </c>
      <c r="B66">
        <v>11.1</v>
      </c>
      <c r="C66" t="s">
        <v>197</v>
      </c>
      <c r="D66" t="s">
        <v>93</v>
      </c>
      <c r="E66" t="s">
        <v>176</v>
      </c>
      <c r="F66" t="s">
        <v>177</v>
      </c>
      <c r="H66" t="s">
        <v>177</v>
      </c>
      <c r="I66" s="48" t="s">
        <v>177</v>
      </c>
    </row>
    <row r="67" spans="1:9">
      <c r="A67" t="s">
        <v>202</v>
      </c>
      <c r="B67">
        <v>11.2</v>
      </c>
      <c r="C67" t="s">
        <v>197</v>
      </c>
      <c r="D67" t="s">
        <v>94</v>
      </c>
      <c r="E67" t="s">
        <v>176</v>
      </c>
      <c r="F67" t="s">
        <v>177</v>
      </c>
      <c r="H67" t="s">
        <v>177</v>
      </c>
      <c r="I67" s="48" t="s">
        <v>177</v>
      </c>
    </row>
    <row r="68" spans="1:9">
      <c r="A68" t="s">
        <v>202</v>
      </c>
      <c r="B68">
        <v>11.3</v>
      </c>
      <c r="C68" t="s">
        <v>197</v>
      </c>
      <c r="D68" t="s">
        <v>95</v>
      </c>
      <c r="E68" t="s">
        <v>176</v>
      </c>
      <c r="F68" t="s">
        <v>178</v>
      </c>
      <c r="H68" t="s">
        <v>178</v>
      </c>
      <c r="I68" s="48" t="s">
        <v>178</v>
      </c>
    </row>
    <row r="69" spans="1:9">
      <c r="A69" t="s">
        <v>202</v>
      </c>
      <c r="B69">
        <v>11.4</v>
      </c>
      <c r="C69" t="s">
        <v>197</v>
      </c>
      <c r="D69" t="s">
        <v>96</v>
      </c>
      <c r="E69" t="s">
        <v>176</v>
      </c>
      <c r="F69" t="s">
        <v>167</v>
      </c>
      <c r="G69" t="s">
        <v>171</v>
      </c>
      <c r="H69" t="s">
        <v>169</v>
      </c>
      <c r="I69" t="s">
        <v>167</v>
      </c>
    </row>
    <row r="70" spans="1:9">
      <c r="A70" t="s">
        <v>202</v>
      </c>
      <c r="B70">
        <v>11.5</v>
      </c>
      <c r="C70" t="s">
        <v>197</v>
      </c>
      <c r="D70" t="s">
        <v>97</v>
      </c>
      <c r="E70" t="s">
        <v>179</v>
      </c>
      <c r="F70" t="s">
        <v>167</v>
      </c>
      <c r="G70" t="s">
        <v>171</v>
      </c>
      <c r="H70" t="s">
        <v>169</v>
      </c>
      <c r="I70" t="s">
        <v>167</v>
      </c>
    </row>
    <row r="71" spans="1:9">
      <c r="A71" t="s">
        <v>202</v>
      </c>
      <c r="B71">
        <v>11.6</v>
      </c>
      <c r="C71" t="s">
        <v>197</v>
      </c>
      <c r="D71" t="s">
        <v>98</v>
      </c>
      <c r="E71" t="s">
        <v>180</v>
      </c>
      <c r="F71" t="s">
        <v>167</v>
      </c>
      <c r="G71" t="s">
        <v>171</v>
      </c>
      <c r="H71" t="s">
        <v>169</v>
      </c>
      <c r="I71" t="s">
        <v>167</v>
      </c>
    </row>
    <row r="72" spans="1:9">
      <c r="A72" t="s">
        <v>202</v>
      </c>
      <c r="B72">
        <v>11.7</v>
      </c>
      <c r="C72" t="s">
        <v>197</v>
      </c>
      <c r="D72" t="s">
        <v>92</v>
      </c>
      <c r="E72" t="s">
        <v>176</v>
      </c>
      <c r="F72" t="s">
        <v>177</v>
      </c>
      <c r="H72" t="s">
        <v>177</v>
      </c>
      <c r="I72" s="48" t="s">
        <v>177</v>
      </c>
    </row>
  </sheetData>
  <autoFilter ref="A1:E72"/>
  <mergeCells count="1">
    <mergeCell ref="H1:I1"/>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47306992A2DC468C9DB1EA78B3DDA2" ma:contentTypeVersion="12" ma:contentTypeDescription="Create a new document." ma:contentTypeScope="" ma:versionID="a5d49a95b7ed365ad9413765432589f8">
  <xsd:schema xmlns:xsd="http://www.w3.org/2001/XMLSchema" xmlns:xs="http://www.w3.org/2001/XMLSchema" xmlns:p="http://schemas.microsoft.com/office/2006/metadata/properties" xmlns:ns2="8d532ad7-9e46-470a-9e08-11b7d5aaba25" xmlns:ns3="91af09d6-6fb3-42e4-a012-d367c034e9a9" targetNamespace="http://schemas.microsoft.com/office/2006/metadata/properties" ma:root="true" ma:fieldsID="104cb40bfcde8a29ce553969a94fb3fa" ns2:_="" ns3:_="">
    <xsd:import namespace="8d532ad7-9e46-470a-9e08-11b7d5aaba25"/>
    <xsd:import namespace="91af09d6-6fb3-42e4-a012-d367c034e9a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532ad7-9e46-470a-9e08-11b7d5aaba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4c325aa-d7c7-4d42-b2ed-0990f737fe1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af09d6-6fb3-42e4-a012-d367c034e9a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af55079-b3a2-4371-9a21-f1cd18c65db6}" ma:internalName="TaxCatchAll" ma:showField="CatchAllData" ma:web="91af09d6-6fb3-42e4-a012-d367c034e9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af09d6-6fb3-42e4-a012-d367c034e9a9" xsi:nil="true"/>
    <lcf76f155ced4ddcb4097134ff3c332f xmlns="8d532ad7-9e46-470a-9e08-11b7d5aaba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691586-4E5E-4416-89D8-E7CE43BEFB06}"/>
</file>

<file path=customXml/itemProps2.xml><?xml version="1.0" encoding="utf-8"?>
<ds:datastoreItem xmlns:ds="http://schemas.openxmlformats.org/officeDocument/2006/customXml" ds:itemID="{94E2A21D-355F-499B-BFFF-93BB125BCFD4}"/>
</file>

<file path=customXml/itemProps3.xml><?xml version="1.0" encoding="utf-8"?>
<ds:datastoreItem xmlns:ds="http://schemas.openxmlformats.org/officeDocument/2006/customXml" ds:itemID="{CCAAC11A-2DC2-40F4-8C9A-3B307B4EA4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Disclaimer</vt:lpstr>
      <vt:lpstr>Averaging Calculators</vt:lpstr>
      <vt:lpstr>Insulation De-rate Calculator</vt:lpstr>
      <vt:lpstr>Wall Insulation Defaults</vt:lpstr>
      <vt:lpstr>Equipment Efficiency </vt:lpstr>
      <vt:lpstr>Areas Calulator</vt:lpstr>
      <vt:lpstr>Insul_calcs</vt:lpstr>
      <vt:lpstr>'Equipment Efficiency '!ac</vt:lpstr>
      <vt:lpstr>batt</vt:lpstr>
      <vt:lpstr>Blown</vt:lpstr>
      <vt:lpstr>cellulose</vt:lpstr>
      <vt:lpstr>choose_insulation</vt:lpstr>
      <vt:lpstr>fiberglass</vt:lpstr>
      <vt:lpstr>'Equipment Efficiency '!oil</vt:lpstr>
      <vt:lpstr>perlite</vt:lpstr>
      <vt:lpstr>pour</vt:lpstr>
      <vt:lpstr>region</vt:lpstr>
      <vt:lpstr>rockwool</vt:lpstr>
      <vt:lpstr>rvalue</vt:lpstr>
      <vt:lpstr>vermiculite</vt:lpstr>
    </vt:vector>
  </TitlesOfParts>
  <Company>Department of Energy</Company>
  <LinksUpToDate>false</LinksUpToDate>
  <SharedDoc>false</SharedDoc>
  <HyperlinkBase>www.homeenergyscore.gov</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Assessor Calculator</dc:title>
  <dc:creator>Glenn Dickey;Erik.Lundquist@ee.doe.gov</dc:creator>
  <cp:lastModifiedBy>Erik Lundquist</cp:lastModifiedBy>
  <dcterms:created xsi:type="dcterms:W3CDTF">2017-09-21T16:08:57Z</dcterms:created>
  <dcterms:modified xsi:type="dcterms:W3CDTF">2019-02-06T21:09:40Z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0x010100C647306992A2DC468C9DB1EA78B3DDA2</vt:lpwstr>
  </property>
</Properties>
</file>